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385" tabRatio="773" activeTab="1"/>
  </bookViews>
  <sheets>
    <sheet name="Fiche de renseignements compéti" sheetId="1" r:id="rId1"/>
    <sheet name="terrain Filles" sheetId="2" r:id="rId2"/>
    <sheet name="Féminines" sheetId="3" r:id="rId3"/>
    <sheet name="Classement" sheetId="4" r:id="rId4"/>
  </sheets>
  <externalReferences>
    <externalReference r:id="rId7"/>
  </externalReferences>
  <definedNames>
    <definedName name="_xlfn.CUBERANKEDMEMBER" hidden="1">#NAME?</definedName>
    <definedName name="BLF1">'terrain Filles'!$H$9</definedName>
    <definedName name="BLF10">'terrain Filles'!$H$18</definedName>
    <definedName name="BLF11">'terrain Filles'!$H$19</definedName>
    <definedName name="BLF12">'terrain Filles'!$H$20</definedName>
    <definedName name="BLF13">'terrain Filles'!$H$21</definedName>
    <definedName name="BLF14">'terrain Filles'!$H$22</definedName>
    <definedName name="BLF15">'terrain Filles'!$H$23</definedName>
    <definedName name="BLF16">'terrain Filles'!$H$24</definedName>
    <definedName name="BLF17">'terrain Filles'!$H$27</definedName>
    <definedName name="BLF18">'terrain Filles'!$H$28</definedName>
    <definedName name="BLF19">'terrain Filles'!$H$29</definedName>
    <definedName name="BLF2">'terrain Filles'!$H$10</definedName>
    <definedName name="BLF20">'terrain Filles'!$H$30</definedName>
    <definedName name="BLF21">'terrain Filles'!$H$31</definedName>
    <definedName name="BLF22">'terrain Filles'!$H$32</definedName>
    <definedName name="BLF23">'terrain Filles'!$H$33</definedName>
    <definedName name="BLF24">'terrain Filles'!$H$34</definedName>
    <definedName name="BLF25">'terrain Filles'!$H$35</definedName>
    <definedName name="BLF26">'terrain Filles'!$H$36</definedName>
    <definedName name="BLF27">'terrain Filles'!$H$37</definedName>
    <definedName name="BLF28">'terrain Filles'!$H$38</definedName>
    <definedName name="BLF29">'terrain Filles'!$H$40</definedName>
    <definedName name="BLF3">'terrain Filles'!$H$11</definedName>
    <definedName name="BLF30">'terrain Filles'!$H$41</definedName>
    <definedName name="BLF31">'terrain Filles'!$H$42</definedName>
    <definedName name="BLF32">'terrain Filles'!$H$43</definedName>
    <definedName name="BLF4">'terrain Filles'!$H$12</definedName>
    <definedName name="BLF5">'terrain Filles'!$H$13</definedName>
    <definedName name="BLF6">'terrain Filles'!$H$14</definedName>
    <definedName name="BLF7">'terrain Filles'!$H$15</definedName>
    <definedName name="BLF8">'terrain Filles'!$H$16</definedName>
    <definedName name="BLF9">'terrain Filles'!$H$17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match">'Fiche de renseignements compéti'!$C$8</definedName>
    <definedName name="EQFA">'Fiche de renseignements compéti'!$B$15</definedName>
    <definedName name="EQFB">'Fiche de renseignements compéti'!$B$16</definedName>
    <definedName name="EQFC">'Fiche de renseignements compéti'!$B$17</definedName>
    <definedName name="EQFD">'Fiche de renseignements compéti'!$B$18</definedName>
    <definedName name="EQFE">'Fiche de renseignements compéti'!$B$19</definedName>
    <definedName name="EQFF">'Fiche de renseignements compéti'!$B$20</definedName>
    <definedName name="EQFG">'Fiche de renseignements compéti'!$B$21</definedName>
    <definedName name="EQFH">'Fiche de renseignements compéti'!$B$22</definedName>
    <definedName name="_xlnm.Print_Titles" localSheetId="1">'terrain Filles'!$1:$8</definedName>
    <definedName name="lieu">'Fiche de renseignements compéti'!$C$7</definedName>
    <definedName name="m2_p26">'[1]poules'!$O$28</definedName>
    <definedName name="m2_p27">'[1]poules'!$O$27</definedName>
    <definedName name="nf1">'terrain Filles'!$G$9</definedName>
    <definedName name="NF10">'terrain Filles'!$G$18</definedName>
    <definedName name="NF11">'terrain Filles'!$G$19</definedName>
    <definedName name="NF12">'terrain Filles'!$G$20</definedName>
    <definedName name="NF13">'terrain Filles'!$G$21</definedName>
    <definedName name="NF14">'terrain Filles'!$G$22</definedName>
    <definedName name="NF15">'terrain Filles'!$G$23</definedName>
    <definedName name="NF16">'terrain Filles'!$G$24</definedName>
    <definedName name="NF17">'terrain Filles'!$G$27</definedName>
    <definedName name="NF18">'terrain Filles'!$G$28</definedName>
    <definedName name="NF19">'terrain Filles'!$G$29</definedName>
    <definedName name="NF2">'terrain Filles'!$G$10</definedName>
    <definedName name="NF20">'terrain Filles'!$G$30</definedName>
    <definedName name="NF21">'terrain Filles'!$G$31</definedName>
    <definedName name="NF22">'terrain Filles'!$G$32</definedName>
    <definedName name="NF23">'terrain Filles'!$G$33</definedName>
    <definedName name="NF24">'terrain Filles'!$G$34</definedName>
    <definedName name="NF25">'terrain Filles'!$G$35</definedName>
    <definedName name="NF26">'terrain Filles'!$G$36</definedName>
    <definedName name="NF27">'terrain Filles'!$G$37</definedName>
    <definedName name="NF28">'terrain Filles'!$G$38</definedName>
    <definedName name="NF29">'terrain Filles'!$G$40</definedName>
    <definedName name="Nf3">'terrain Filles'!$G$11</definedName>
    <definedName name="NF30">'terrain Filles'!$G$41</definedName>
    <definedName name="NF31">'terrain Filles'!$G$42</definedName>
    <definedName name="NF32">'terrain Filles'!$G$43</definedName>
    <definedName name="NF4">'terrain Filles'!$G$12</definedName>
    <definedName name="NF5">'terrain Filles'!$G$13</definedName>
    <definedName name="NF6">'terrain Filles'!$G$14</definedName>
    <definedName name="NF7">'terrain Filles'!$G$15</definedName>
    <definedName name="NF8">'terrain Filles'!$G$16</definedName>
    <definedName name="NF9">'terrain Filles'!$G$17</definedName>
    <definedName name="NoirF1">'terrain Filles'!$G$9</definedName>
    <definedName name="saison">'Fiche de renseignements compéti'!$C$4</definedName>
    <definedName name="_xlnm.Print_Area" localSheetId="3">'Classement'!$A$1:$D$18</definedName>
    <definedName name="_xlnm.Print_Area" localSheetId="2">'Féminines'!$A$1:$AI$22</definedName>
    <definedName name="_xlnm.Print_Area" localSheetId="1">'terrain Filles'!$A$26:$O$44</definedName>
  </definedNames>
  <calcPr fullCalcOnLoad="1"/>
</workbook>
</file>

<file path=xl/sharedStrings.xml><?xml version="1.0" encoding="utf-8"?>
<sst xmlns="http://schemas.openxmlformats.org/spreadsheetml/2006/main" count="256" uniqueCount="97">
  <si>
    <t>Horaires</t>
  </si>
  <si>
    <t>Noir</t>
  </si>
  <si>
    <t>Blanc</t>
  </si>
  <si>
    <t>Equipes Blanches</t>
  </si>
  <si>
    <t>Equipes Noires</t>
  </si>
  <si>
    <t>Rep</t>
  </si>
  <si>
    <t>N°</t>
  </si>
  <si>
    <t>Samedi</t>
  </si>
  <si>
    <t>Coté Gradins au départ</t>
  </si>
  <si>
    <t xml:space="preserve">  Coté vitres au départ</t>
  </si>
  <si>
    <t xml:space="preserve">      Score</t>
  </si>
  <si>
    <t>FA</t>
  </si>
  <si>
    <t>FB</t>
  </si>
  <si>
    <t>FC</t>
  </si>
  <si>
    <t>FD</t>
  </si>
  <si>
    <t>FE</t>
  </si>
  <si>
    <t>FF</t>
  </si>
  <si>
    <t>FG</t>
  </si>
  <si>
    <t>FH</t>
  </si>
  <si>
    <t>Saison</t>
  </si>
  <si>
    <t>Catégorie</t>
  </si>
  <si>
    <t>Date</t>
  </si>
  <si>
    <t>Lieu</t>
  </si>
  <si>
    <t xml:space="preserve">Durée des matchs </t>
  </si>
  <si>
    <t>2*11' +2' de mi-temps +1' temps mort par  équipe +3' inter-match = 29'</t>
  </si>
  <si>
    <t xml:space="preserve">Durée des matchs 
</t>
  </si>
  <si>
    <t>Saison :</t>
  </si>
  <si>
    <t xml:space="preserve">Lieu : </t>
  </si>
  <si>
    <t>Date :</t>
  </si>
  <si>
    <t>Catégorie :</t>
  </si>
  <si>
    <t>Durée des matchs</t>
  </si>
  <si>
    <t>Res</t>
  </si>
  <si>
    <t>Cl.t</t>
  </si>
  <si>
    <t>FINALE</t>
  </si>
  <si>
    <t>PETITE FINALE</t>
  </si>
  <si>
    <t>Féminines</t>
  </si>
  <si>
    <t>Buts 
Contre</t>
  </si>
  <si>
    <t>Buts 
Pour</t>
  </si>
  <si>
    <r>
      <t>Places 7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8</t>
    </r>
    <r>
      <rPr>
        <vertAlign val="superscript"/>
        <sz val="14"/>
        <rFont val="Arial"/>
        <family val="2"/>
      </rPr>
      <t>ème</t>
    </r>
  </si>
  <si>
    <r>
      <t>Places 5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6</t>
    </r>
    <r>
      <rPr>
        <vertAlign val="superscript"/>
        <sz val="14"/>
        <rFont val="Arial"/>
        <family val="2"/>
      </rPr>
      <t>ème</t>
    </r>
  </si>
  <si>
    <t>PRINCIPAL</t>
  </si>
  <si>
    <t>ARBITRES</t>
  </si>
  <si>
    <t>Jour</t>
  </si>
  <si>
    <t>Aquatiques</t>
  </si>
  <si>
    <t>Dimanche</t>
  </si>
  <si>
    <t>F1</t>
  </si>
  <si>
    <t>F4</t>
  </si>
  <si>
    <t>F3</t>
  </si>
  <si>
    <t>F2</t>
  </si>
  <si>
    <t>F7</t>
  </si>
  <si>
    <t>F6</t>
  </si>
  <si>
    <t>F5</t>
  </si>
  <si>
    <t>F8</t>
  </si>
  <si>
    <t>CLASSEMENT MANCHE 3 FEMININ</t>
  </si>
  <si>
    <t>Division 1 Manche 1 Feminine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</si>
  <si>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</si>
  <si>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</si>
  <si>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</si>
  <si>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</si>
  <si>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</si>
  <si>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</si>
  <si>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</si>
  <si>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</si>
  <si>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</si>
  <si>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</si>
  <si>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</si>
  <si>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</si>
  <si>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</si>
  <si>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</si>
  <si>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</si>
  <si>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</si>
  <si>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</si>
  <si>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</si>
  <si>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</si>
  <si>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</si>
  <si>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Match F29</t>
  </si>
  <si>
    <t>Match F30</t>
  </si>
  <si>
    <t>Match F31</t>
  </si>
  <si>
    <t>Match F32</t>
  </si>
  <si>
    <t>F29</t>
  </si>
  <si>
    <t>F30</t>
  </si>
  <si>
    <t>F31</t>
  </si>
  <si>
    <t>F32</t>
  </si>
  <si>
    <t>Réunion des capitaines</t>
  </si>
  <si>
    <t>RENNES F</t>
  </si>
  <si>
    <t>HOPE F</t>
  </si>
  <si>
    <t>LE CHESNAY F</t>
  </si>
  <si>
    <t>FONTENAY F</t>
  </si>
  <si>
    <t>PONTOISE F</t>
  </si>
  <si>
    <t>HYERES F</t>
  </si>
  <si>
    <t>D2F</t>
  </si>
  <si>
    <t>DIDEROT XII F</t>
  </si>
  <si>
    <t>PESSAC F</t>
  </si>
  <si>
    <t>10 et 11 Novembre 2018</t>
  </si>
  <si>
    <t>2018-2019</t>
  </si>
  <si>
    <t>Montluçon</t>
  </si>
  <si>
    <t>Championnat de France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</si>
</sst>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h:mm"/>
    <numFmt numFmtId="166" formatCode="h:mm;@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u val="single"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i/>
      <sz val="8"/>
      <color indexed="1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b/>
      <i/>
      <sz val="10"/>
      <color indexed="18"/>
      <name val="Arial"/>
      <family val="2"/>
    </font>
    <font>
      <b/>
      <i/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29"/>
      </patternFill>
    </fill>
    <fill>
      <patternFill patternType="solid">
        <fgColor indexed="29"/>
        <bgColor indexed="64"/>
      </patternFill>
    </fill>
    <fill>
      <patternFill patternType="darkGray">
        <bgColor indexed="9"/>
      </patternFill>
    </fill>
    <fill>
      <patternFill patternType="darkGray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darkGray">
        <fgColor indexed="29"/>
        <bgColor rgb="FFFFC000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double"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double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double"/>
      <bottom style="double"/>
    </border>
    <border>
      <left/>
      <right/>
      <top style="thin"/>
      <bottom style="thin"/>
    </border>
    <border>
      <left style="double"/>
      <right/>
      <top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0" borderId="2" applyNumberFormat="0" applyFill="0" applyAlignment="0" applyProtection="0"/>
    <xf numFmtId="0" fontId="0" fillId="26" borderId="3" applyNumberFormat="0" applyFont="0" applyAlignment="0" applyProtection="0"/>
    <xf numFmtId="0" fontId="45" fillId="27" borderId="1" applyNumberForma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6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</cellStyleXfs>
  <cellXfs count="158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3" fillId="32" borderId="11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2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54" applyAlignment="1">
      <alignment horizontal="left" wrapText="1"/>
      <protection/>
    </xf>
    <xf numFmtId="0" fontId="0" fillId="0" borderId="0" xfId="54" applyAlignment="1">
      <alignment wrapText="1"/>
      <protection/>
    </xf>
    <xf numFmtId="0" fontId="0" fillId="0" borderId="0" xfId="54">
      <alignment/>
      <protection/>
    </xf>
    <xf numFmtId="0" fontId="2" fillId="0" borderId="16" xfId="54" applyFont="1" applyBorder="1" applyAlignment="1">
      <alignment horizontal="left" wrapText="1"/>
      <protection/>
    </xf>
    <xf numFmtId="0" fontId="2" fillId="0" borderId="16" xfId="54" applyFont="1" applyBorder="1" applyAlignment="1">
      <alignment wrapText="1"/>
      <protection/>
    </xf>
    <xf numFmtId="0" fontId="2" fillId="0" borderId="16" xfId="54" applyFont="1" applyBorder="1" applyAlignment="1" applyProtection="1">
      <alignment wrapText="1"/>
      <protection locked="0"/>
    </xf>
    <xf numFmtId="0" fontId="2" fillId="0" borderId="16" xfId="55" applyFont="1" applyBorder="1" applyAlignment="1">
      <alignment wrapText="1"/>
      <protection/>
    </xf>
    <xf numFmtId="0" fontId="2" fillId="0" borderId="16" xfId="55" applyFont="1" applyBorder="1" applyAlignment="1" applyProtection="1">
      <alignment wrapText="1"/>
      <protection locked="0"/>
    </xf>
    <xf numFmtId="0" fontId="0" fillId="0" borderId="0" xfId="55">
      <alignment/>
      <protection/>
    </xf>
    <xf numFmtId="20" fontId="2" fillId="0" borderId="16" xfId="54" applyNumberFormat="1" applyFont="1" applyBorder="1" applyAlignment="1" applyProtection="1">
      <alignment wrapText="1"/>
      <protection locked="0"/>
    </xf>
    <xf numFmtId="0" fontId="2" fillId="0" borderId="0" xfId="54" applyFont="1" applyAlignment="1">
      <alignment horizontal="left" wrapText="1"/>
      <protection/>
    </xf>
    <xf numFmtId="0" fontId="2" fillId="0" borderId="0" xfId="54" applyFont="1" applyAlignment="1">
      <alignment wrapText="1"/>
      <protection/>
    </xf>
    <xf numFmtId="0" fontId="0" fillId="0" borderId="0" xfId="54" applyAlignment="1">
      <alignment horizontal="left"/>
      <protection/>
    </xf>
    <xf numFmtId="0" fontId="7" fillId="0" borderId="0" xfId="54" applyFont="1" applyAlignment="1" applyProtection="1">
      <alignment vertical="center"/>
      <protection/>
    </xf>
    <xf numFmtId="0" fontId="2" fillId="0" borderId="0" xfId="54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" fillId="0" borderId="0" xfId="54" applyFont="1" applyBorder="1" applyAlignment="1" applyProtection="1">
      <alignment horizontal="center" vertical="center"/>
      <protection/>
    </xf>
    <xf numFmtId="0" fontId="7" fillId="0" borderId="17" xfId="54" applyFont="1" applyBorder="1" applyAlignment="1" applyProtection="1">
      <alignment vertical="center"/>
      <protection/>
    </xf>
    <xf numFmtId="0" fontId="2" fillId="0" borderId="0" xfId="54" applyFont="1" applyBorder="1" applyAlignment="1" applyProtection="1">
      <alignment vertical="center"/>
      <protection/>
    </xf>
    <xf numFmtId="0" fontId="7" fillId="0" borderId="0" xfId="54" applyFont="1" applyBorder="1" applyAlignment="1" applyProtection="1">
      <alignment vertical="center"/>
      <protection/>
    </xf>
    <xf numFmtId="0" fontId="9" fillId="0" borderId="0" xfId="54" applyFont="1" applyAlignment="1" applyProtection="1">
      <alignment horizontal="center" vertical="center"/>
      <protection/>
    </xf>
    <xf numFmtId="0" fontId="7" fillId="0" borderId="0" xfId="54" applyFont="1" applyBorder="1" applyAlignment="1" applyProtection="1">
      <alignment horizontal="left" vertical="center"/>
      <protection/>
    </xf>
    <xf numFmtId="0" fontId="7" fillId="0" borderId="0" xfId="54" applyFo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7" fillId="0" borderId="0" xfId="54" applyFont="1" applyFill="1" applyAlignment="1" applyProtection="1">
      <alignment horizontal="center"/>
      <protection/>
    </xf>
    <xf numFmtId="0" fontId="2" fillId="0" borderId="0" xfId="54" applyFont="1" applyAlignment="1" applyProtection="1">
      <alignment horizontal="center"/>
      <protection/>
    </xf>
    <xf numFmtId="0" fontId="7" fillId="0" borderId="0" xfId="54" applyFont="1" applyAlignment="1" applyProtection="1">
      <alignment horizontal="center" vertical="center"/>
      <protection/>
    </xf>
    <xf numFmtId="0" fontId="10" fillId="0" borderId="0" xfId="54" applyFont="1" applyAlignment="1" applyProtection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/>
    </xf>
    <xf numFmtId="0" fontId="7" fillId="34" borderId="18" xfId="54" applyFont="1" applyFill="1" applyBorder="1" applyAlignment="1" applyProtection="1">
      <alignment horizontal="center"/>
      <protection/>
    </xf>
    <xf numFmtId="0" fontId="2" fillId="0" borderId="19" xfId="54" applyFont="1" applyBorder="1" applyProtection="1">
      <alignment/>
      <protection/>
    </xf>
    <xf numFmtId="0" fontId="7" fillId="34" borderId="20" xfId="54" applyFont="1" applyFill="1" applyBorder="1" applyAlignment="1" applyProtection="1">
      <alignment horizontal="center"/>
      <protection/>
    </xf>
    <xf numFmtId="0" fontId="2" fillId="0" borderId="21" xfId="54" applyFont="1" applyBorder="1" applyProtection="1">
      <alignment/>
      <protection/>
    </xf>
    <xf numFmtId="0" fontId="2" fillId="0" borderId="22" xfId="54" applyFont="1" applyBorder="1" applyProtection="1">
      <alignment/>
      <protection/>
    </xf>
    <xf numFmtId="0" fontId="7" fillId="0" borderId="0" xfId="54" applyFont="1" applyFill="1" applyProtection="1">
      <alignment/>
      <protection/>
    </xf>
    <xf numFmtId="0" fontId="11" fillId="0" borderId="0" xfId="54" applyFont="1" applyProtection="1">
      <alignment/>
      <protection/>
    </xf>
    <xf numFmtId="0" fontId="7" fillId="0" borderId="0" xfId="54" applyFont="1" applyProtection="1">
      <alignment/>
      <protection locked="0"/>
    </xf>
    <xf numFmtId="0" fontId="7" fillId="0" borderId="0" xfId="54" applyFont="1" applyAlignment="1" applyProtection="1">
      <alignment horizontal="center"/>
      <protection locked="0"/>
    </xf>
    <xf numFmtId="0" fontId="2" fillId="0" borderId="0" xfId="54" applyFont="1" applyAlignment="1" applyProtection="1">
      <alignment horizontal="center"/>
      <protection locked="0"/>
    </xf>
    <xf numFmtId="0" fontId="7" fillId="0" borderId="0" xfId="54" applyFont="1" applyBorder="1" applyProtection="1">
      <alignment/>
      <protection locked="0"/>
    </xf>
    <xf numFmtId="0" fontId="11" fillId="0" borderId="0" xfId="54" applyFont="1" applyProtection="1">
      <alignment/>
      <protection locked="0"/>
    </xf>
    <xf numFmtId="0" fontId="6" fillId="0" borderId="0" xfId="54" applyFont="1" applyAlignment="1" applyProtection="1">
      <alignment horizontal="center"/>
      <protection locked="0"/>
    </xf>
    <xf numFmtId="0" fontId="11" fillId="0" borderId="0" xfId="54" applyFont="1" applyBorder="1" applyProtection="1">
      <alignment/>
      <protection locked="0"/>
    </xf>
    <xf numFmtId="0" fontId="11" fillId="35" borderId="18" xfId="54" applyFont="1" applyFill="1" applyBorder="1" applyAlignment="1" applyProtection="1">
      <alignment horizontal="center"/>
      <protection locked="0"/>
    </xf>
    <xf numFmtId="0" fontId="11" fillId="35" borderId="23" xfId="54" applyFont="1" applyFill="1" applyBorder="1" applyAlignment="1" applyProtection="1">
      <alignment horizontal="center"/>
      <protection locked="0"/>
    </xf>
    <xf numFmtId="0" fontId="0" fillId="0" borderId="0" xfId="54" applyProtection="1">
      <alignment/>
      <protection/>
    </xf>
    <xf numFmtId="0" fontId="8" fillId="0" borderId="21" xfId="54" applyFont="1" applyBorder="1" applyAlignment="1" applyProtection="1">
      <alignment vertical="center"/>
      <protection/>
    </xf>
    <xf numFmtId="0" fontId="8" fillId="0" borderId="24" xfId="54" applyFont="1" applyBorder="1" applyAlignment="1" applyProtection="1">
      <alignment vertical="center"/>
      <protection/>
    </xf>
    <xf numFmtId="0" fontId="0" fillId="0" borderId="24" xfId="54" applyBorder="1" applyAlignment="1" applyProtection="1">
      <alignment/>
      <protection/>
    </xf>
    <xf numFmtId="0" fontId="7" fillId="0" borderId="0" xfId="54" applyFont="1">
      <alignment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 applyAlignment="1">
      <alignment horizontal="center" vertical="center"/>
      <protection/>
    </xf>
    <xf numFmtId="0" fontId="7" fillId="0" borderId="11" xfId="54" applyFont="1" applyBorder="1" applyAlignment="1" applyProtection="1">
      <alignment horizontal="center"/>
      <protection/>
    </xf>
    <xf numFmtId="0" fontId="7" fillId="0" borderId="16" xfId="54" applyFont="1" applyBorder="1" applyAlignment="1" applyProtection="1">
      <alignment horizontal="center" vertical="center" wrapText="1"/>
      <protection/>
    </xf>
    <xf numFmtId="0" fontId="7" fillId="0" borderId="16" xfId="54" applyFont="1" applyBorder="1" applyAlignment="1" applyProtection="1">
      <alignment horizontal="center"/>
      <protection/>
    </xf>
    <xf numFmtId="0" fontId="12" fillId="0" borderId="0" xfId="54" applyFont="1" applyProtection="1">
      <alignment/>
      <protection/>
    </xf>
    <xf numFmtId="0" fontId="12" fillId="0" borderId="0" xfId="54" applyFont="1" applyProtection="1">
      <alignment/>
      <protection locked="0"/>
    </xf>
    <xf numFmtId="0" fontId="12" fillId="35" borderId="25" xfId="54" applyFont="1" applyFill="1" applyBorder="1" applyAlignment="1" applyProtection="1">
      <alignment horizontal="center"/>
      <protection locked="0"/>
    </xf>
    <xf numFmtId="0" fontId="12" fillId="35" borderId="26" xfId="54" applyFont="1" applyFill="1" applyBorder="1" applyAlignment="1" applyProtection="1">
      <alignment horizontal="center"/>
      <protection locked="0"/>
    </xf>
    <xf numFmtId="0" fontId="2" fillId="36" borderId="18" xfId="54" applyFont="1" applyFill="1" applyBorder="1" applyAlignment="1" applyProtection="1">
      <alignment vertical="center"/>
      <protection locked="0"/>
    </xf>
    <xf numFmtId="0" fontId="2" fillId="36" borderId="27" xfId="54" applyFont="1" applyFill="1" applyBorder="1" applyAlignment="1">
      <alignment horizontal="center" vertical="center"/>
      <protection/>
    </xf>
    <xf numFmtId="0" fontId="7" fillId="36" borderId="28" xfId="54" applyFont="1" applyFill="1" applyBorder="1" applyAlignment="1" applyProtection="1">
      <alignment vertical="center"/>
      <protection locked="0"/>
    </xf>
    <xf numFmtId="0" fontId="2" fillId="36" borderId="29" xfId="54" applyFont="1" applyFill="1" applyBorder="1" applyAlignment="1">
      <alignment horizontal="center" vertical="center"/>
      <protection/>
    </xf>
    <xf numFmtId="0" fontId="7" fillId="36" borderId="23" xfId="54" applyFont="1" applyFill="1" applyBorder="1" applyAlignment="1" applyProtection="1">
      <alignment vertical="center"/>
      <protection locked="0"/>
    </xf>
    <xf numFmtId="0" fontId="2" fillId="36" borderId="26" xfId="54" applyFont="1" applyFill="1" applyBorder="1" applyAlignment="1">
      <alignment horizontal="center" vertical="center"/>
      <protection/>
    </xf>
    <xf numFmtId="0" fontId="12" fillId="0" borderId="30" xfId="54" applyFont="1" applyBorder="1" applyAlignment="1" applyProtection="1">
      <alignment/>
      <protection locked="0"/>
    </xf>
    <xf numFmtId="0" fontId="4" fillId="37" borderId="14" xfId="0" applyFont="1" applyFill="1" applyBorder="1" applyAlignment="1">
      <alignment horizontal="center"/>
    </xf>
    <xf numFmtId="0" fontId="0" fillId="37" borderId="13" xfId="0" applyFill="1" applyBorder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31" xfId="0" applyFont="1" applyBorder="1" applyAlignment="1">
      <alignment vertical="center"/>
    </xf>
    <xf numFmtId="0" fontId="4" fillId="1" borderId="14" xfId="0" applyFont="1" applyFill="1" applyBorder="1" applyAlignment="1">
      <alignment horizontal="center" vertical="center"/>
    </xf>
    <xf numFmtId="0" fontId="15" fillId="1" borderId="14" xfId="0" applyFont="1" applyFill="1" applyBorder="1" applyAlignment="1">
      <alignment horizontal="center" vertical="center"/>
    </xf>
    <xf numFmtId="20" fontId="16" fillId="0" borderId="14" xfId="0" applyNumberFormat="1" applyFont="1" applyBorder="1" applyAlignment="1" applyProtection="1">
      <alignment horizontal="center" vertical="center"/>
      <protection locked="0"/>
    </xf>
    <xf numFmtId="0" fontId="17" fillId="38" borderId="14" xfId="0" applyFont="1" applyFill="1" applyBorder="1" applyAlignment="1" applyProtection="1">
      <alignment horizontal="center" vertical="center"/>
      <protection locked="0"/>
    </xf>
    <xf numFmtId="0" fontId="7" fillId="34" borderId="32" xfId="54" applyFont="1" applyFill="1" applyBorder="1" applyAlignment="1" applyProtection="1">
      <alignment horizontal="center"/>
      <protection/>
    </xf>
    <xf numFmtId="0" fontId="2" fillId="39" borderId="32" xfId="54" applyFont="1" applyFill="1" applyBorder="1" applyAlignment="1" applyProtection="1">
      <alignment horizontal="center"/>
      <protection/>
    </xf>
    <xf numFmtId="0" fontId="2" fillId="40" borderId="32" xfId="54" applyFont="1" applyFill="1" applyBorder="1" applyAlignment="1" applyProtection="1">
      <alignment horizontal="center"/>
      <protection/>
    </xf>
    <xf numFmtId="0" fontId="2" fillId="38" borderId="0" xfId="54" applyFont="1" applyFill="1" applyAlignment="1">
      <alignment horizontal="left" wrapText="1"/>
      <protection/>
    </xf>
    <xf numFmtId="0" fontId="2" fillId="38" borderId="0" xfId="54" applyFont="1" applyFill="1" applyAlignment="1" applyProtection="1">
      <alignment wrapText="1"/>
      <protection locked="0"/>
    </xf>
    <xf numFmtId="0" fontId="4" fillId="37" borderId="14" xfId="0" applyFont="1" applyFill="1" applyBorder="1" applyAlignment="1" applyProtection="1">
      <alignment horizontal="center"/>
      <protection locked="0"/>
    </xf>
    <xf numFmtId="0" fontId="0" fillId="41" borderId="14" xfId="0" applyNumberForma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7" borderId="13" xfId="0" applyFill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38" borderId="0" xfId="55" applyFont="1" applyFill="1" applyBorder="1" applyAlignment="1">
      <alignment horizontal="left"/>
      <protection/>
    </xf>
    <xf numFmtId="0" fontId="7" fillId="0" borderId="0" xfId="54" applyFont="1" applyFill="1" applyAlignment="1" applyProtection="1">
      <alignment wrapText="1"/>
      <protection locked="0"/>
    </xf>
    <xf numFmtId="0" fontId="7" fillId="0" borderId="0" xfId="55" applyFont="1" applyFill="1" applyBorder="1" applyAlignment="1">
      <alignment horizontal="left"/>
      <protection/>
    </xf>
    <xf numFmtId="0" fontId="12" fillId="42" borderId="34" xfId="54" applyFont="1" applyFill="1" applyBorder="1" applyProtection="1">
      <alignment/>
      <protection locked="0"/>
    </xf>
    <xf numFmtId="0" fontId="12" fillId="42" borderId="35" xfId="54" applyFont="1" applyFill="1" applyBorder="1" applyProtection="1">
      <alignment/>
      <protection locked="0"/>
    </xf>
    <xf numFmtId="0" fontId="11" fillId="42" borderId="18" xfId="54" applyFont="1" applyFill="1" applyBorder="1" applyAlignment="1" applyProtection="1">
      <alignment horizontal="center"/>
      <protection locked="0"/>
    </xf>
    <xf numFmtId="0" fontId="11" fillId="42" borderId="23" xfId="54" applyFont="1" applyFill="1" applyBorder="1" applyAlignment="1" applyProtection="1">
      <alignment horizontal="center"/>
      <protection locked="0"/>
    </xf>
    <xf numFmtId="0" fontId="4" fillId="43" borderId="14" xfId="0" applyFont="1" applyFill="1" applyBorder="1" applyAlignment="1" applyProtection="1">
      <alignment horizontal="center"/>
      <protection locked="0"/>
    </xf>
    <xf numFmtId="0" fontId="0" fillId="43" borderId="13" xfId="0" applyFill="1" applyBorder="1" applyAlignment="1" applyProtection="1">
      <alignment/>
      <protection locked="0"/>
    </xf>
    <xf numFmtId="0" fontId="20" fillId="38" borderId="14" xfId="0" applyFont="1" applyFill="1" applyBorder="1" applyAlignment="1" applyProtection="1">
      <alignment horizontal="center" vertical="center"/>
      <protection locked="0"/>
    </xf>
    <xf numFmtId="0" fontId="4" fillId="41" borderId="14" xfId="0" applyNumberFormat="1" applyFont="1" applyFill="1" applyBorder="1" applyAlignment="1" applyProtection="1">
      <alignment horizontal="center" vertical="center"/>
      <protection locked="0"/>
    </xf>
    <xf numFmtId="0" fontId="21" fillId="41" borderId="14" xfId="0" applyNumberFormat="1" applyFont="1" applyFill="1" applyBorder="1" applyAlignment="1" applyProtection="1">
      <alignment horizontal="center" vertical="center"/>
      <protection locked="0"/>
    </xf>
    <xf numFmtId="0" fontId="22" fillId="38" borderId="14" xfId="0" applyFont="1" applyFill="1" applyBorder="1" applyAlignment="1" applyProtection="1">
      <alignment horizontal="center" vertical="center"/>
      <protection locked="0"/>
    </xf>
    <xf numFmtId="0" fontId="23" fillId="38" borderId="14" xfId="0" applyFont="1" applyFill="1" applyBorder="1" applyAlignment="1" applyProtection="1">
      <alignment horizontal="center" vertical="center"/>
      <protection locked="0"/>
    </xf>
    <xf numFmtId="0" fontId="4" fillId="41" borderId="14" xfId="0" applyFont="1" applyFill="1" applyBorder="1" applyAlignment="1" applyProtection="1">
      <alignment horizontal="center" vertical="center"/>
      <protection locked="0"/>
    </xf>
    <xf numFmtId="0" fontId="14" fillId="32" borderId="11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1" borderId="11" xfId="0" applyFont="1" applyFill="1" applyBorder="1" applyAlignment="1">
      <alignment horizontal="center" vertical="center"/>
    </xf>
    <xf numFmtId="0" fontId="2" fillId="1" borderId="12" xfId="0" applyFont="1" applyFill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2" fillId="0" borderId="39" xfId="54" applyFont="1" applyBorder="1" applyAlignment="1" applyProtection="1">
      <alignment horizontal="center"/>
      <protection locked="0"/>
    </xf>
    <xf numFmtId="0" fontId="12" fillId="0" borderId="0" xfId="54" applyFont="1" applyBorder="1" applyAlignment="1" applyProtection="1">
      <alignment horizontal="center"/>
      <protection locked="0"/>
    </xf>
    <xf numFmtId="0" fontId="12" fillId="0" borderId="30" xfId="54" applyFont="1" applyBorder="1" applyAlignment="1" applyProtection="1">
      <alignment horizontal="center"/>
      <protection locked="0"/>
    </xf>
    <xf numFmtId="0" fontId="12" fillId="42" borderId="40" xfId="54" applyFont="1" applyFill="1" applyBorder="1" applyAlignment="1" applyProtection="1">
      <alignment horizontal="center"/>
      <protection locked="0"/>
    </xf>
    <xf numFmtId="0" fontId="12" fillId="42" borderId="41" xfId="54" applyFont="1" applyFill="1" applyBorder="1" applyAlignment="1" applyProtection="1">
      <alignment horizontal="center"/>
      <protection locked="0"/>
    </xf>
    <xf numFmtId="0" fontId="12" fillId="42" borderId="42" xfId="54" applyFont="1" applyFill="1" applyBorder="1" applyAlignment="1" applyProtection="1">
      <alignment horizontal="center"/>
      <protection locked="0"/>
    </xf>
    <xf numFmtId="0" fontId="12" fillId="42" borderId="19" xfId="54" applyFont="1" applyFill="1" applyBorder="1" applyAlignment="1" applyProtection="1">
      <alignment horizontal="center"/>
      <protection locked="0"/>
    </xf>
    <xf numFmtId="0" fontId="12" fillId="42" borderId="43" xfId="54" applyFont="1" applyFill="1" applyBorder="1" applyAlignment="1" applyProtection="1">
      <alignment horizontal="center"/>
      <protection locked="0"/>
    </xf>
    <xf numFmtId="0" fontId="12" fillId="42" borderId="44" xfId="54" applyFont="1" applyFill="1" applyBorder="1" applyAlignment="1" applyProtection="1">
      <alignment horizontal="center"/>
      <protection locked="0"/>
    </xf>
    <xf numFmtId="0" fontId="2" fillId="0" borderId="0" xfId="54" applyFont="1" applyAlignment="1" applyProtection="1">
      <alignment horizontal="center" vertical="center"/>
      <protection/>
    </xf>
    <xf numFmtId="0" fontId="8" fillId="0" borderId="16" xfId="54" applyFont="1" applyBorder="1" applyAlignment="1" applyProtection="1">
      <alignment horizontal="center" vertical="center"/>
      <protection/>
    </xf>
    <xf numFmtId="0" fontId="8" fillId="0" borderId="21" xfId="54" applyFont="1" applyBorder="1" applyAlignment="1" applyProtection="1">
      <alignment horizontal="center" vertical="center"/>
      <protection/>
    </xf>
    <xf numFmtId="0" fontId="8" fillId="0" borderId="37" xfId="54" applyFont="1" applyBorder="1" applyAlignment="1" applyProtection="1">
      <alignment horizontal="center" vertical="center"/>
      <protection/>
    </xf>
    <xf numFmtId="0" fontId="8" fillId="0" borderId="24" xfId="54" applyFont="1" applyBorder="1" applyAlignment="1" applyProtection="1">
      <alignment horizontal="center" vertical="center"/>
      <protection/>
    </xf>
    <xf numFmtId="0" fontId="9" fillId="0" borderId="0" xfId="54" applyFont="1" applyAlignment="1" applyProtection="1">
      <alignment horizontal="center" vertic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Normal 3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3">
    <dxf>
      <font>
        <color indexed="27"/>
      </font>
    </dxf>
    <dxf>
      <font>
        <color theme="0"/>
      </font>
    </dxf>
    <dxf>
      <font>
        <color theme="8" tint="0.799979984760284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1304925</xdr:colOff>
      <xdr:row>3</xdr:row>
      <xdr:rowOff>123825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990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38100</xdr:colOff>
      <xdr:row>0</xdr:row>
      <xdr:rowOff>1152525</xdr:rowOff>
    </xdr:to>
    <xdr:pic>
      <xdr:nvPicPr>
        <xdr:cNvPr id="1" name="Image 3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809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457200</xdr:colOff>
      <xdr:row>2</xdr:row>
      <xdr:rowOff>9525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095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vail\Hockey\1DIVISIONGRA\D1%202011%202012\Manche%202%20St%20Malo\D1M2___7_Equipes-St%20Malo-3-jou&#233;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renseignements compéti"/>
      <sheetName val="Organisation"/>
      <sheetName val="Grille"/>
      <sheetName val="poules"/>
      <sheetName val="Classement"/>
      <sheetName val="Arbitres"/>
      <sheetName val="calcul"/>
    </sheetNames>
    <sheetDataSet>
      <sheetData sheetId="3">
        <row r="27">
          <cell r="O27" t="str">
            <v>HYERES</v>
          </cell>
        </row>
        <row r="28">
          <cell r="O28" t="str">
            <v>LAGNY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0000"/>
  </sheetPr>
  <dimension ref="A2:C22"/>
  <sheetViews>
    <sheetView zoomScale="80" zoomScaleNormal="80" zoomScalePageLayoutView="0" workbookViewId="0" topLeftCell="A1">
      <selection activeCell="C31" sqref="C31"/>
    </sheetView>
  </sheetViews>
  <sheetFormatPr defaultColWidth="11.421875" defaultRowHeight="12.75"/>
  <cols>
    <col min="1" max="1" width="11.421875" style="29" customWidth="1"/>
    <col min="2" max="2" width="42.57421875" style="19" customWidth="1"/>
    <col min="3" max="3" width="40.421875" style="19" customWidth="1"/>
    <col min="4" max="16384" width="11.421875" style="19" customWidth="1"/>
  </cols>
  <sheetData>
    <row r="2" spans="1:2" ht="12.75">
      <c r="A2" s="17"/>
      <c r="B2" s="18"/>
    </row>
    <row r="3" spans="1:2" ht="12.75">
      <c r="A3" s="17"/>
      <c r="B3" s="18"/>
    </row>
    <row r="4" spans="1:3" ht="18.75" customHeight="1">
      <c r="A4" s="20">
        <v>1</v>
      </c>
      <c r="B4" s="21" t="s">
        <v>19</v>
      </c>
      <c r="C4" s="22" t="s">
        <v>94</v>
      </c>
    </row>
    <row r="5" spans="1:3" ht="15.75">
      <c r="A5" s="20">
        <v>2</v>
      </c>
      <c r="B5" s="21" t="s">
        <v>20</v>
      </c>
      <c r="C5" s="22" t="s">
        <v>54</v>
      </c>
    </row>
    <row r="6" spans="1:3" ht="15.75">
      <c r="A6" s="20">
        <v>3</v>
      </c>
      <c r="B6" s="21" t="s">
        <v>21</v>
      </c>
      <c r="C6" s="22" t="s">
        <v>93</v>
      </c>
    </row>
    <row r="7" spans="1:3" ht="15.75">
      <c r="A7" s="20">
        <v>4</v>
      </c>
      <c r="B7" s="21" t="s">
        <v>22</v>
      </c>
      <c r="C7" s="22" t="s">
        <v>95</v>
      </c>
    </row>
    <row r="8" spans="1:3" s="25" customFormat="1" ht="47.25">
      <c r="A8" s="20">
        <v>5</v>
      </c>
      <c r="B8" s="23" t="s">
        <v>23</v>
      </c>
      <c r="C8" s="24" t="s">
        <v>24</v>
      </c>
    </row>
    <row r="9" spans="1:3" ht="31.5">
      <c r="A9" s="20">
        <v>6</v>
      </c>
      <c r="B9" s="21" t="s">
        <v>25</v>
      </c>
      <c r="C9" s="26">
        <v>0.02152777777777778</v>
      </c>
    </row>
    <row r="10" spans="1:3" ht="15.75">
      <c r="A10" s="20"/>
      <c r="B10" s="21"/>
      <c r="C10" s="21"/>
    </row>
    <row r="11" spans="1:3" ht="15.75">
      <c r="A11" s="20"/>
      <c r="B11" s="21"/>
      <c r="C11" s="21"/>
    </row>
    <row r="12" spans="1:2" ht="15.75">
      <c r="A12" s="27"/>
      <c r="B12" s="28"/>
    </row>
    <row r="13" ht="15">
      <c r="C13" s="112"/>
    </row>
    <row r="14" spans="2:3" ht="15.75">
      <c r="B14" s="27" t="s">
        <v>53</v>
      </c>
      <c r="C14" s="112"/>
    </row>
    <row r="15" spans="1:3" ht="15.75">
      <c r="A15" s="100">
        <v>1</v>
      </c>
      <c r="B15" s="101" t="s">
        <v>88</v>
      </c>
      <c r="C15" s="112"/>
    </row>
    <row r="16" spans="1:3" ht="15.75">
      <c r="A16" s="100">
        <v>2</v>
      </c>
      <c r="B16" s="101" t="s">
        <v>87</v>
      </c>
      <c r="C16" s="112"/>
    </row>
    <row r="17" spans="1:3" ht="15.75">
      <c r="A17" s="100">
        <v>3</v>
      </c>
      <c r="B17" s="101" t="s">
        <v>86</v>
      </c>
      <c r="C17" s="112"/>
    </row>
    <row r="18" spans="1:3" ht="15.75">
      <c r="A18" s="100">
        <v>4</v>
      </c>
      <c r="B18" s="101" t="s">
        <v>84</v>
      </c>
      <c r="C18" s="113"/>
    </row>
    <row r="19" spans="1:3" ht="15.75">
      <c r="A19" s="100">
        <v>5</v>
      </c>
      <c r="B19" s="101" t="s">
        <v>89</v>
      </c>
      <c r="C19" s="113"/>
    </row>
    <row r="20" spans="1:2" ht="15.75">
      <c r="A20" s="100">
        <v>6</v>
      </c>
      <c r="B20" s="101" t="s">
        <v>91</v>
      </c>
    </row>
    <row r="21" spans="1:2" ht="15.75">
      <c r="A21" s="100">
        <v>7</v>
      </c>
      <c r="B21" s="111" t="s">
        <v>85</v>
      </c>
    </row>
    <row r="22" spans="1:2" ht="15.75">
      <c r="A22" s="100">
        <v>8</v>
      </c>
      <c r="B22" s="111" t="s">
        <v>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P45"/>
  <sheetViews>
    <sheetView tabSelected="1" zoomScale="85" zoomScaleNormal="85" zoomScaleSheetLayoutView="120" zoomScalePageLayoutView="0" workbookViewId="0" topLeftCell="A13">
      <selection activeCell="I47" sqref="I47"/>
    </sheetView>
  </sheetViews>
  <sheetFormatPr defaultColWidth="11.421875" defaultRowHeight="12.75"/>
  <cols>
    <col min="2" max="2" width="8.7109375" style="0" customWidth="1"/>
    <col min="3" max="3" width="5.140625" style="0" customWidth="1"/>
    <col min="4" max="4" width="25.00390625" style="0" customWidth="1"/>
    <col min="5" max="5" width="6.57421875" style="0" customWidth="1"/>
    <col min="6" max="6" width="1.7109375" style="0" customWidth="1"/>
    <col min="7" max="8" width="7.7109375" style="0" customWidth="1"/>
    <col min="9" max="9" width="1.7109375" style="0" customWidth="1"/>
    <col min="10" max="10" width="6.8515625" style="0" customWidth="1"/>
    <col min="11" max="11" width="25.00390625" style="0" customWidth="1"/>
    <col min="12" max="12" width="1.7109375" style="0" customWidth="1"/>
    <col min="13" max="15" width="15.57421875" style="0" customWidth="1"/>
    <col min="16" max="16" width="16.421875" style="0" customWidth="1"/>
  </cols>
  <sheetData>
    <row r="1" spans="6:15" s="85" customFormat="1" ht="27.75" customHeight="1">
      <c r="F1" s="86"/>
      <c r="G1" s="87" t="s">
        <v>26</v>
      </c>
      <c r="H1" s="88"/>
      <c r="I1" s="131" t="str">
        <f>saison</f>
        <v>2018-2019</v>
      </c>
      <c r="J1" s="131"/>
      <c r="K1" s="131"/>
      <c r="L1" s="131"/>
      <c r="M1" s="131"/>
      <c r="N1" s="131"/>
      <c r="O1" s="131"/>
    </row>
    <row r="2" spans="6:15" s="85" customFormat="1" ht="27.75" customHeight="1">
      <c r="F2" s="86"/>
      <c r="G2" s="132" t="s">
        <v>27</v>
      </c>
      <c r="H2" s="133"/>
      <c r="I2" s="134" t="str">
        <f>lieu</f>
        <v>Montluçon</v>
      </c>
      <c r="J2" s="135"/>
      <c r="K2" s="135"/>
      <c r="L2" s="135"/>
      <c r="M2" s="135"/>
      <c r="N2" s="135"/>
      <c r="O2" s="135"/>
    </row>
    <row r="3" spans="11:15" s="88" customFormat="1" ht="23.25" customHeight="1">
      <c r="K3" s="136" t="s">
        <v>96</v>
      </c>
      <c r="L3" s="136"/>
      <c r="M3" s="136"/>
      <c r="N3" s="136"/>
      <c r="O3" s="136"/>
    </row>
    <row r="4" spans="1:15" s="88" customFormat="1" ht="21" customHeight="1">
      <c r="A4" s="87" t="s">
        <v>28</v>
      </c>
      <c r="B4" s="134" t="str">
        <f>date</f>
        <v>10 et 11 Novembre 2018</v>
      </c>
      <c r="C4" s="135"/>
      <c r="D4" s="135"/>
      <c r="E4" s="135"/>
      <c r="F4" s="135"/>
      <c r="G4" s="135"/>
      <c r="H4" s="135"/>
      <c r="I4" s="137"/>
      <c r="J4" s="132" t="s">
        <v>29</v>
      </c>
      <c r="K4" s="132"/>
      <c r="L4" s="133"/>
      <c r="M4" s="134" t="str">
        <f>catégorie</f>
        <v>Division 1 Manche 1 Feminine</v>
      </c>
      <c r="N4" s="135"/>
      <c r="O4" s="137"/>
    </row>
    <row r="5" spans="1:16" s="85" customFormat="1" ht="12.75" customHeight="1">
      <c r="A5" s="141" t="s">
        <v>30</v>
      </c>
      <c r="B5" s="141"/>
      <c r="C5" s="141"/>
      <c r="D5" s="142" t="str">
        <f>duréematch</f>
        <v>2*11' +2' de mi-temps +1' temps mort par  équipe +3' inter-match = 29'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91"/>
    </row>
    <row r="6" spans="2:16" s="85" customFormat="1" ht="8.25" customHeight="1" thickBot="1">
      <c r="B6" s="89"/>
      <c r="C6" s="89"/>
      <c r="D6" s="89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5" s="8" customFormat="1" ht="21.75" customHeight="1" thickBot="1" thickTop="1">
      <c r="A7" s="92"/>
      <c r="B7" s="92"/>
      <c r="C7" s="1"/>
      <c r="D7" s="2" t="s">
        <v>9</v>
      </c>
      <c r="E7" s="3"/>
      <c r="F7" s="4"/>
      <c r="G7" s="2" t="s">
        <v>10</v>
      </c>
      <c r="H7" s="5"/>
      <c r="I7" s="6"/>
      <c r="J7" s="7" t="s">
        <v>8</v>
      </c>
      <c r="K7" s="3"/>
      <c r="L7" s="4"/>
      <c r="M7" s="126" t="s">
        <v>41</v>
      </c>
      <c r="N7" s="127"/>
      <c r="O7" s="128"/>
    </row>
    <row r="8" spans="1:15" s="8" customFormat="1" ht="21.75" customHeight="1" thickBot="1" thickTop="1">
      <c r="A8" s="93" t="s">
        <v>42</v>
      </c>
      <c r="B8" s="93" t="s">
        <v>0</v>
      </c>
      <c r="C8" s="9" t="s">
        <v>6</v>
      </c>
      <c r="D8" s="9" t="s">
        <v>4</v>
      </c>
      <c r="E8" s="9" t="s">
        <v>5</v>
      </c>
      <c r="F8" s="10"/>
      <c r="G8" s="9" t="s">
        <v>1</v>
      </c>
      <c r="H8" s="9" t="s">
        <v>2</v>
      </c>
      <c r="I8" s="10"/>
      <c r="J8" s="9" t="s">
        <v>5</v>
      </c>
      <c r="K8" s="9" t="s">
        <v>3</v>
      </c>
      <c r="L8" s="10"/>
      <c r="M8" s="94" t="s">
        <v>40</v>
      </c>
      <c r="N8" s="129" t="s">
        <v>43</v>
      </c>
      <c r="O8" s="130"/>
    </row>
    <row r="9" spans="1:15" ht="16.5" customHeight="1" thickBot="1" thickTop="1">
      <c r="A9" s="95" t="s">
        <v>7</v>
      </c>
      <c r="B9" s="13">
        <v>0.3958333333333333</v>
      </c>
      <c r="C9" s="12" t="s">
        <v>45</v>
      </c>
      <c r="D9" s="83" t="str">
        <f>EQFF</f>
        <v>DIDEROT XII F</v>
      </c>
      <c r="E9" s="83" t="s">
        <v>16</v>
      </c>
      <c r="F9" s="84"/>
      <c r="G9" s="102">
        <v>1</v>
      </c>
      <c r="H9" s="102">
        <v>8</v>
      </c>
      <c r="I9" s="84"/>
      <c r="J9" s="83" t="s">
        <v>11</v>
      </c>
      <c r="K9" s="83" t="str">
        <f>EQFA</f>
        <v>PONTOISE F</v>
      </c>
      <c r="L9" s="10"/>
      <c r="M9" s="120"/>
      <c r="N9" s="121"/>
      <c r="O9" s="122"/>
    </row>
    <row r="10" spans="1:15" ht="16.5" customHeight="1" thickBot="1" thickTop="1">
      <c r="A10" s="95" t="s">
        <v>7</v>
      </c>
      <c r="B10" s="13">
        <f aca="true" t="shared" si="0" ref="B10:B25">B9+durée1</f>
        <v>0.41736111111111107</v>
      </c>
      <c r="C10" s="12" t="s">
        <v>48</v>
      </c>
      <c r="D10" s="83" t="str">
        <f>EQFC</f>
        <v>LE CHESNAY F</v>
      </c>
      <c r="E10" s="83" t="s">
        <v>13</v>
      </c>
      <c r="F10" s="84"/>
      <c r="G10" s="102">
        <v>2</v>
      </c>
      <c r="H10" s="102">
        <v>2</v>
      </c>
      <c r="I10" s="84"/>
      <c r="J10" s="83" t="s">
        <v>12</v>
      </c>
      <c r="K10" s="83" t="str">
        <f>EQFB</f>
        <v>FONTENAY F</v>
      </c>
      <c r="L10" s="11"/>
      <c r="M10" s="120"/>
      <c r="N10" s="121"/>
      <c r="O10" s="121"/>
    </row>
    <row r="11" spans="1:15" ht="16.5" customHeight="1" thickBot="1" thickTop="1">
      <c r="A11" s="95" t="s">
        <v>7</v>
      </c>
      <c r="B11" s="13">
        <f t="shared" si="0"/>
        <v>0.43888888888888883</v>
      </c>
      <c r="C11" s="12" t="s">
        <v>47</v>
      </c>
      <c r="D11" s="83" t="str">
        <f>EQFD</f>
        <v>RENNES F</v>
      </c>
      <c r="E11" s="83" t="s">
        <v>14</v>
      </c>
      <c r="F11" s="84"/>
      <c r="G11" s="102">
        <v>2</v>
      </c>
      <c r="H11" s="102">
        <v>2</v>
      </c>
      <c r="I11" s="84"/>
      <c r="J11" s="83" t="s">
        <v>17</v>
      </c>
      <c r="K11" s="83" t="str">
        <f>EQFG</f>
        <v>HOPE F</v>
      </c>
      <c r="L11" s="11"/>
      <c r="M11" s="120"/>
      <c r="N11" s="121"/>
      <c r="O11" s="121"/>
    </row>
    <row r="12" spans="1:15" ht="16.5" customHeight="1" thickBot="1" thickTop="1">
      <c r="A12" s="95" t="s">
        <v>7</v>
      </c>
      <c r="B12" s="13">
        <f t="shared" si="0"/>
        <v>0.4604166666666666</v>
      </c>
      <c r="C12" s="12" t="s">
        <v>46</v>
      </c>
      <c r="D12" s="83" t="str">
        <f>EQFH</f>
        <v>PESSAC F</v>
      </c>
      <c r="E12" s="83" t="s">
        <v>18</v>
      </c>
      <c r="F12" s="84"/>
      <c r="G12" s="102">
        <v>1</v>
      </c>
      <c r="H12" s="102">
        <v>4</v>
      </c>
      <c r="I12" s="84"/>
      <c r="J12" s="83" t="s">
        <v>15</v>
      </c>
      <c r="K12" s="83" t="str">
        <f>EQFE</f>
        <v>HYERES F</v>
      </c>
      <c r="L12" s="11"/>
      <c r="M12" s="123"/>
      <c r="N12" s="121"/>
      <c r="O12" s="121"/>
    </row>
    <row r="13" spans="1:15" ht="16.5" customHeight="1" thickBot="1" thickTop="1">
      <c r="A13" s="95" t="s">
        <v>7</v>
      </c>
      <c r="B13" s="13">
        <f t="shared" si="0"/>
        <v>0.48194444444444434</v>
      </c>
      <c r="C13" s="12" t="s">
        <v>51</v>
      </c>
      <c r="D13" s="83" t="str">
        <f>EQFB</f>
        <v>FONTENAY F</v>
      </c>
      <c r="E13" s="83" t="s">
        <v>12</v>
      </c>
      <c r="F13" s="84"/>
      <c r="G13" s="102">
        <v>3</v>
      </c>
      <c r="H13" s="102">
        <v>2</v>
      </c>
      <c r="I13" s="84"/>
      <c r="J13" s="83" t="s">
        <v>14</v>
      </c>
      <c r="K13" s="83" t="str">
        <f>EQFD</f>
        <v>RENNES F</v>
      </c>
      <c r="L13" s="11"/>
      <c r="M13" s="123"/>
      <c r="N13" s="121"/>
      <c r="O13" s="121"/>
    </row>
    <row r="14" spans="1:15" ht="16.5" customHeight="1" thickBot="1" thickTop="1">
      <c r="A14" s="95" t="s">
        <v>7</v>
      </c>
      <c r="B14" s="13">
        <f t="shared" si="0"/>
        <v>0.5034722222222221</v>
      </c>
      <c r="C14" s="12" t="s">
        <v>50</v>
      </c>
      <c r="D14" s="83" t="str">
        <f>EQFE</f>
        <v>HYERES F</v>
      </c>
      <c r="E14" s="83" t="s">
        <v>15</v>
      </c>
      <c r="F14" s="84"/>
      <c r="G14" s="102">
        <v>2</v>
      </c>
      <c r="H14" s="102">
        <v>0</v>
      </c>
      <c r="I14" s="84"/>
      <c r="J14" s="83" t="s">
        <v>17</v>
      </c>
      <c r="K14" s="83" t="str">
        <f>EQFG</f>
        <v>HOPE F</v>
      </c>
      <c r="L14" s="11"/>
      <c r="M14" s="123"/>
      <c r="N14" s="121"/>
      <c r="O14" s="122"/>
    </row>
    <row r="15" spans="1:15" ht="16.5" customHeight="1" thickBot="1" thickTop="1">
      <c r="A15" s="95" t="s">
        <v>7</v>
      </c>
      <c r="B15" s="13">
        <f t="shared" si="0"/>
        <v>0.5249999999999999</v>
      </c>
      <c r="C15" s="12" t="s">
        <v>49</v>
      </c>
      <c r="D15" s="83" t="str">
        <f>EQFA</f>
        <v>PONTOISE F</v>
      </c>
      <c r="E15" s="83" t="s">
        <v>11</v>
      </c>
      <c r="F15" s="84"/>
      <c r="G15" s="102">
        <v>2</v>
      </c>
      <c r="H15" s="102">
        <v>1</v>
      </c>
      <c r="I15" s="84"/>
      <c r="J15" s="83" t="s">
        <v>13</v>
      </c>
      <c r="K15" s="83" t="str">
        <f>EQFC</f>
        <v>LE CHESNAY F</v>
      </c>
      <c r="L15" s="11"/>
      <c r="M15" s="123"/>
      <c r="N15" s="122"/>
      <c r="O15" s="121"/>
    </row>
    <row r="16" spans="1:15" ht="16.5" customHeight="1" thickBot="1" thickTop="1">
      <c r="A16" s="95" t="s">
        <v>7</v>
      </c>
      <c r="B16" s="13">
        <f t="shared" si="0"/>
        <v>0.5465277777777777</v>
      </c>
      <c r="C16" s="12" t="s">
        <v>52</v>
      </c>
      <c r="D16" s="83" t="str">
        <f>EQFF</f>
        <v>DIDEROT XII F</v>
      </c>
      <c r="E16" s="83" t="s">
        <v>16</v>
      </c>
      <c r="F16" s="84"/>
      <c r="G16" s="102">
        <v>2</v>
      </c>
      <c r="H16" s="102">
        <v>2</v>
      </c>
      <c r="I16" s="84"/>
      <c r="J16" s="83" t="s">
        <v>18</v>
      </c>
      <c r="K16" s="83" t="str">
        <f>EQFH</f>
        <v>PESSAC F</v>
      </c>
      <c r="L16" s="11"/>
      <c r="M16" s="123"/>
      <c r="N16" s="122"/>
      <c r="O16" s="121"/>
    </row>
    <row r="17" spans="1:15" ht="16.5" customHeight="1" thickBot="1" thickTop="1">
      <c r="A17" s="95" t="s">
        <v>7</v>
      </c>
      <c r="B17" s="13">
        <f t="shared" si="0"/>
        <v>0.5680555555555555</v>
      </c>
      <c r="C17" s="12" t="s">
        <v>55</v>
      </c>
      <c r="D17" s="83" t="str">
        <f>EQFB</f>
        <v>FONTENAY F</v>
      </c>
      <c r="E17" s="83" t="s">
        <v>12</v>
      </c>
      <c r="F17" s="84"/>
      <c r="G17" s="102">
        <v>0</v>
      </c>
      <c r="H17" s="102">
        <v>2</v>
      </c>
      <c r="I17" s="84"/>
      <c r="J17" s="83" t="s">
        <v>15</v>
      </c>
      <c r="K17" s="83" t="str">
        <f>EQFE</f>
        <v>HYERES F</v>
      </c>
      <c r="L17" s="11"/>
      <c r="M17" s="123"/>
      <c r="N17" s="121"/>
      <c r="O17" s="122"/>
    </row>
    <row r="18" spans="1:15" ht="16.5" customHeight="1" thickBot="1" thickTop="1">
      <c r="A18" s="95" t="s">
        <v>7</v>
      </c>
      <c r="B18" s="13">
        <f t="shared" si="0"/>
        <v>0.5895833333333333</v>
      </c>
      <c r="C18" s="12" t="s">
        <v>56</v>
      </c>
      <c r="D18" s="83" t="str">
        <f>EQFD</f>
        <v>RENNES F</v>
      </c>
      <c r="E18" s="83" t="s">
        <v>14</v>
      </c>
      <c r="F18" s="84"/>
      <c r="G18" s="102">
        <v>1</v>
      </c>
      <c r="H18" s="102">
        <v>1</v>
      </c>
      <c r="I18" s="84"/>
      <c r="J18" s="83" t="s">
        <v>11</v>
      </c>
      <c r="K18" s="83" t="str">
        <f>EQFA</f>
        <v>PONTOISE F</v>
      </c>
      <c r="L18" s="11"/>
      <c r="M18" s="123"/>
      <c r="N18" s="121"/>
      <c r="O18" s="121"/>
    </row>
    <row r="19" spans="1:15" ht="16.5" customHeight="1" thickBot="1" thickTop="1">
      <c r="A19" s="95" t="s">
        <v>7</v>
      </c>
      <c r="B19" s="13">
        <f t="shared" si="0"/>
        <v>0.6111111111111112</v>
      </c>
      <c r="C19" s="12" t="s">
        <v>57</v>
      </c>
      <c r="D19" s="83" t="str">
        <f>EQFF</f>
        <v>DIDEROT XII F</v>
      </c>
      <c r="E19" s="83" t="s">
        <v>16</v>
      </c>
      <c r="F19" s="84"/>
      <c r="G19" s="102">
        <v>1</v>
      </c>
      <c r="H19" s="102">
        <v>6</v>
      </c>
      <c r="I19" s="84"/>
      <c r="J19" s="83" t="s">
        <v>17</v>
      </c>
      <c r="K19" s="83" t="str">
        <f>EQFG</f>
        <v>HOPE F</v>
      </c>
      <c r="L19" s="11"/>
      <c r="M19" s="123"/>
      <c r="N19" s="121"/>
      <c r="O19" s="121"/>
    </row>
    <row r="20" spans="1:15" ht="16.5" customHeight="1" thickBot="1" thickTop="1">
      <c r="A20" s="95" t="s">
        <v>7</v>
      </c>
      <c r="B20" s="13">
        <f t="shared" si="0"/>
        <v>0.632638888888889</v>
      </c>
      <c r="C20" s="12" t="s">
        <v>58</v>
      </c>
      <c r="D20" s="83" t="str">
        <f>EQFH</f>
        <v>PESSAC F</v>
      </c>
      <c r="E20" s="83" t="s">
        <v>18</v>
      </c>
      <c r="F20" s="84"/>
      <c r="G20" s="102">
        <v>2</v>
      </c>
      <c r="H20" s="102">
        <v>5</v>
      </c>
      <c r="I20" s="84"/>
      <c r="J20" s="83" t="s">
        <v>13</v>
      </c>
      <c r="K20" s="83" t="str">
        <f>EQFC</f>
        <v>LE CHESNAY F</v>
      </c>
      <c r="L20" s="11"/>
      <c r="M20" s="120"/>
      <c r="N20" s="121"/>
      <c r="O20" s="122"/>
    </row>
    <row r="21" spans="1:15" ht="16.5" customHeight="1" thickBot="1" thickTop="1">
      <c r="A21" s="95" t="s">
        <v>7</v>
      </c>
      <c r="B21" s="13">
        <f t="shared" si="0"/>
        <v>0.6541666666666668</v>
      </c>
      <c r="C21" s="12" t="s">
        <v>59</v>
      </c>
      <c r="D21" s="83" t="str">
        <f>EQFA</f>
        <v>PONTOISE F</v>
      </c>
      <c r="E21" s="83" t="s">
        <v>11</v>
      </c>
      <c r="F21" s="84"/>
      <c r="G21" s="102">
        <v>1</v>
      </c>
      <c r="H21" s="102">
        <v>1</v>
      </c>
      <c r="I21" s="84"/>
      <c r="J21" s="83" t="s">
        <v>15</v>
      </c>
      <c r="K21" s="83" t="str">
        <f>EQFE</f>
        <v>HYERES F</v>
      </c>
      <c r="L21" s="11"/>
      <c r="M21" s="123"/>
      <c r="N21" s="121"/>
      <c r="O21" s="121"/>
    </row>
    <row r="22" spans="1:15" ht="16.5" customHeight="1" thickBot="1" thickTop="1">
      <c r="A22" s="95" t="s">
        <v>7</v>
      </c>
      <c r="B22" s="13">
        <f t="shared" si="0"/>
        <v>0.6756944444444446</v>
      </c>
      <c r="C22" s="12" t="s">
        <v>60</v>
      </c>
      <c r="D22" s="83" t="str">
        <f>EQFB</f>
        <v>FONTENAY F</v>
      </c>
      <c r="E22" s="83" t="s">
        <v>12</v>
      </c>
      <c r="F22" s="84"/>
      <c r="G22" s="102">
        <v>6</v>
      </c>
      <c r="H22" s="102">
        <v>1</v>
      </c>
      <c r="I22" s="84"/>
      <c r="J22" s="83" t="s">
        <v>16</v>
      </c>
      <c r="K22" s="83" t="str">
        <f>EQFF</f>
        <v>DIDEROT XII F</v>
      </c>
      <c r="L22" s="11"/>
      <c r="M22" s="123"/>
      <c r="N22" s="121"/>
      <c r="O22" s="121"/>
    </row>
    <row r="23" spans="1:15" ht="16.5" customHeight="1" thickBot="1" thickTop="1">
      <c r="A23" s="95" t="s">
        <v>7</v>
      </c>
      <c r="B23" s="13">
        <f t="shared" si="0"/>
        <v>0.6972222222222224</v>
      </c>
      <c r="C23" s="12" t="s">
        <v>61</v>
      </c>
      <c r="D23" s="83" t="str">
        <f>EQFG</f>
        <v>HOPE F</v>
      </c>
      <c r="E23" s="83" t="s">
        <v>17</v>
      </c>
      <c r="F23" s="84"/>
      <c r="G23" s="102">
        <v>1</v>
      </c>
      <c r="H23" s="102">
        <v>2</v>
      </c>
      <c r="I23" s="84"/>
      <c r="J23" s="83" t="s">
        <v>13</v>
      </c>
      <c r="K23" s="83" t="str">
        <f>EQFC</f>
        <v>LE CHESNAY F</v>
      </c>
      <c r="L23" s="11"/>
      <c r="M23" s="123"/>
      <c r="N23" s="121"/>
      <c r="O23" s="122"/>
    </row>
    <row r="24" spans="1:15" ht="16.5" customHeight="1" thickBot="1" thickTop="1">
      <c r="A24" s="95" t="s">
        <v>7</v>
      </c>
      <c r="B24" s="13">
        <f t="shared" si="0"/>
        <v>0.7187500000000002</v>
      </c>
      <c r="C24" s="12" t="s">
        <v>62</v>
      </c>
      <c r="D24" s="83" t="str">
        <f>EQFH</f>
        <v>PESSAC F</v>
      </c>
      <c r="E24" s="83" t="s">
        <v>18</v>
      </c>
      <c r="F24" s="84"/>
      <c r="G24" s="102">
        <v>0</v>
      </c>
      <c r="H24" s="102">
        <v>4</v>
      </c>
      <c r="I24" s="84"/>
      <c r="J24" s="83" t="s">
        <v>14</v>
      </c>
      <c r="K24" s="83" t="str">
        <f>EQFD</f>
        <v>RENNES F</v>
      </c>
      <c r="L24" s="11"/>
      <c r="M24" s="96"/>
      <c r="N24" s="103"/>
      <c r="O24" s="103"/>
    </row>
    <row r="25" spans="1:15" ht="14.25" thickBot="1" thickTop="1">
      <c r="A25" s="95"/>
      <c r="B25" s="13">
        <f t="shared" si="0"/>
        <v>0.740277777777778</v>
      </c>
      <c r="C25" s="14"/>
      <c r="L25" s="16"/>
      <c r="M25" s="104"/>
      <c r="N25" s="104"/>
      <c r="O25" s="104"/>
    </row>
    <row r="26" spans="2:15" ht="8.25" customHeight="1" thickBot="1" thickTop="1">
      <c r="B26" s="15"/>
      <c r="M26" s="105"/>
      <c r="N26" s="105"/>
      <c r="O26" s="105"/>
    </row>
    <row r="27" spans="1:15" ht="14.25" thickBot="1" thickTop="1">
      <c r="A27" s="95" t="s">
        <v>44</v>
      </c>
      <c r="B27" s="13">
        <v>0.3541666666666667</v>
      </c>
      <c r="C27" s="12" t="s">
        <v>63</v>
      </c>
      <c r="D27" s="83" t="str">
        <f>EQFA</f>
        <v>PONTOISE F</v>
      </c>
      <c r="E27" s="83" t="s">
        <v>11</v>
      </c>
      <c r="F27" s="84"/>
      <c r="G27" s="102">
        <v>1</v>
      </c>
      <c r="H27" s="102">
        <v>0</v>
      </c>
      <c r="I27" s="84"/>
      <c r="J27" s="83" t="s">
        <v>12</v>
      </c>
      <c r="K27" s="83" t="str">
        <f>EQFB</f>
        <v>FONTENAY F</v>
      </c>
      <c r="L27" s="11"/>
      <c r="M27" s="124"/>
      <c r="N27" s="125"/>
      <c r="O27" s="125"/>
    </row>
    <row r="28" spans="1:15" ht="14.25" thickBot="1" thickTop="1">
      <c r="A28" s="95" t="s">
        <v>44</v>
      </c>
      <c r="B28" s="13">
        <f aca="true" t="shared" si="1" ref="B28:B44">B27+durée1</f>
        <v>0.37569444444444444</v>
      </c>
      <c r="C28" s="12" t="s">
        <v>64</v>
      </c>
      <c r="D28" s="83" t="str">
        <f>EQFC</f>
        <v>LE CHESNAY F</v>
      </c>
      <c r="E28" s="83" t="s">
        <v>13</v>
      </c>
      <c r="F28" s="84"/>
      <c r="G28" s="102">
        <v>3</v>
      </c>
      <c r="H28" s="102">
        <v>1</v>
      </c>
      <c r="I28" s="84"/>
      <c r="J28" s="83" t="s">
        <v>14</v>
      </c>
      <c r="K28" s="83" t="str">
        <f>EQFD</f>
        <v>RENNES F</v>
      </c>
      <c r="L28" s="11"/>
      <c r="M28" s="124"/>
      <c r="N28" s="125"/>
      <c r="O28" s="121"/>
    </row>
    <row r="29" spans="1:15" ht="14.25" thickBot="1" thickTop="1">
      <c r="A29" s="95" t="s">
        <v>44</v>
      </c>
      <c r="B29" s="13">
        <f t="shared" si="1"/>
        <v>0.3972222222222222</v>
      </c>
      <c r="C29" s="12" t="s">
        <v>65</v>
      </c>
      <c r="D29" s="83" t="str">
        <f>EQFE</f>
        <v>HYERES F</v>
      </c>
      <c r="E29" s="83" t="s">
        <v>15</v>
      </c>
      <c r="F29" s="84"/>
      <c r="G29" s="102">
        <v>1</v>
      </c>
      <c r="H29" s="102">
        <v>3</v>
      </c>
      <c r="I29" s="84"/>
      <c r="J29" s="83" t="s">
        <v>16</v>
      </c>
      <c r="K29" s="83" t="str">
        <f>EQFF</f>
        <v>DIDEROT XII F</v>
      </c>
      <c r="L29" s="11"/>
      <c r="M29" s="124"/>
      <c r="N29" s="121"/>
      <c r="O29" s="125"/>
    </row>
    <row r="30" spans="1:15" ht="14.25" thickBot="1" thickTop="1">
      <c r="A30" s="95" t="s">
        <v>44</v>
      </c>
      <c r="B30" s="13">
        <f t="shared" si="1"/>
        <v>0.41874999999999996</v>
      </c>
      <c r="C30" s="12" t="s">
        <v>66</v>
      </c>
      <c r="D30" s="83" t="str">
        <f>EQFG</f>
        <v>HOPE F</v>
      </c>
      <c r="E30" s="83" t="s">
        <v>17</v>
      </c>
      <c r="F30" s="84"/>
      <c r="G30" s="102">
        <v>2</v>
      </c>
      <c r="H30" s="102">
        <v>2</v>
      </c>
      <c r="I30" s="84"/>
      <c r="J30" s="83" t="s">
        <v>18</v>
      </c>
      <c r="K30" s="83" t="str">
        <f>EQFH</f>
        <v>PESSAC F</v>
      </c>
      <c r="L30" s="11"/>
      <c r="M30" s="124"/>
      <c r="N30" s="125"/>
      <c r="O30" s="125"/>
    </row>
    <row r="31" spans="1:15" ht="14.25" thickBot="1" thickTop="1">
      <c r="A31" s="95" t="s">
        <v>44</v>
      </c>
      <c r="B31" s="13">
        <f t="shared" si="1"/>
        <v>0.4402777777777777</v>
      </c>
      <c r="C31" s="12" t="s">
        <v>67</v>
      </c>
      <c r="D31" s="83" t="str">
        <f>EQFC</f>
        <v>LE CHESNAY F</v>
      </c>
      <c r="E31" s="83" t="s">
        <v>13</v>
      </c>
      <c r="F31" s="84"/>
      <c r="G31" s="102">
        <v>3</v>
      </c>
      <c r="H31" s="102">
        <v>1</v>
      </c>
      <c r="I31" s="84"/>
      <c r="J31" s="83" t="s">
        <v>16</v>
      </c>
      <c r="K31" s="83" t="str">
        <f>EQFF</f>
        <v>DIDEROT XII F</v>
      </c>
      <c r="L31" s="11"/>
      <c r="M31" s="124"/>
      <c r="N31" s="125"/>
      <c r="O31" s="125"/>
    </row>
    <row r="32" spans="1:15" ht="14.25" thickBot="1" thickTop="1">
      <c r="A32" s="95" t="s">
        <v>44</v>
      </c>
      <c r="B32" s="13">
        <f t="shared" si="1"/>
        <v>0.46180555555555547</v>
      </c>
      <c r="C32" s="12" t="s">
        <v>68</v>
      </c>
      <c r="D32" s="83" t="str">
        <f>EQFG</f>
        <v>HOPE F</v>
      </c>
      <c r="E32" s="83" t="s">
        <v>17</v>
      </c>
      <c r="F32" s="84"/>
      <c r="G32" s="102">
        <v>1</v>
      </c>
      <c r="H32" s="102">
        <v>3</v>
      </c>
      <c r="I32" s="84"/>
      <c r="J32" s="83" t="s">
        <v>11</v>
      </c>
      <c r="K32" s="83" t="str">
        <f>EQFA</f>
        <v>PONTOISE F</v>
      </c>
      <c r="L32" s="11"/>
      <c r="M32" s="124"/>
      <c r="N32" s="125"/>
      <c r="O32" s="125"/>
    </row>
    <row r="33" spans="1:15" ht="14.25" thickBot="1" thickTop="1">
      <c r="A33" s="95" t="s">
        <v>44</v>
      </c>
      <c r="B33" s="13">
        <f t="shared" si="1"/>
        <v>0.4833333333333332</v>
      </c>
      <c r="C33" s="12" t="s">
        <v>69</v>
      </c>
      <c r="D33" s="83" t="str">
        <f>EQFB</f>
        <v>FONTENAY F</v>
      </c>
      <c r="E33" s="83" t="s">
        <v>12</v>
      </c>
      <c r="F33" s="84"/>
      <c r="G33" s="102">
        <v>6</v>
      </c>
      <c r="H33" s="102">
        <v>0</v>
      </c>
      <c r="I33" s="84"/>
      <c r="J33" s="83" t="s">
        <v>18</v>
      </c>
      <c r="K33" s="83" t="str">
        <f>EQFH</f>
        <v>PESSAC F</v>
      </c>
      <c r="L33" s="11"/>
      <c r="M33" s="124"/>
      <c r="N33" s="125"/>
      <c r="O33" s="125"/>
    </row>
    <row r="34" spans="1:15" ht="14.25" thickBot="1" thickTop="1">
      <c r="A34" s="95" t="s">
        <v>44</v>
      </c>
      <c r="B34" s="13">
        <f t="shared" si="1"/>
        <v>0.504861111111111</v>
      </c>
      <c r="C34" s="12" t="s">
        <v>70</v>
      </c>
      <c r="D34" s="83" t="str">
        <f>EQFE</f>
        <v>HYERES F</v>
      </c>
      <c r="E34" s="83" t="s">
        <v>15</v>
      </c>
      <c r="F34" s="84"/>
      <c r="G34" s="102">
        <v>2</v>
      </c>
      <c r="H34" s="102">
        <v>2</v>
      </c>
      <c r="I34" s="84"/>
      <c r="J34" s="83" t="s">
        <v>14</v>
      </c>
      <c r="K34" s="83" t="str">
        <f>EQFD</f>
        <v>RENNES F</v>
      </c>
      <c r="L34" s="11"/>
      <c r="M34" s="124"/>
      <c r="N34" s="125"/>
      <c r="O34" s="125"/>
    </row>
    <row r="35" spans="1:15" ht="14.25" thickBot="1" thickTop="1">
      <c r="A35" s="95" t="s">
        <v>44</v>
      </c>
      <c r="B35" s="13">
        <f t="shared" si="1"/>
        <v>0.5263888888888888</v>
      </c>
      <c r="C35" s="12" t="s">
        <v>71</v>
      </c>
      <c r="D35" s="102" t="str">
        <f>EQFA</f>
        <v>PONTOISE F</v>
      </c>
      <c r="E35" s="102" t="s">
        <v>11</v>
      </c>
      <c r="F35" s="106"/>
      <c r="G35" s="102">
        <v>5</v>
      </c>
      <c r="H35" s="102">
        <v>0</v>
      </c>
      <c r="I35" s="106"/>
      <c r="J35" s="102" t="s">
        <v>18</v>
      </c>
      <c r="K35" s="102" t="str">
        <f>EQFH</f>
        <v>PESSAC F</v>
      </c>
      <c r="L35" s="11"/>
      <c r="M35" s="124"/>
      <c r="N35" s="125"/>
      <c r="O35" s="125"/>
    </row>
    <row r="36" spans="1:15" ht="14.25" thickBot="1" thickTop="1">
      <c r="A36" s="95" t="s">
        <v>44</v>
      </c>
      <c r="B36" s="13">
        <f t="shared" si="1"/>
        <v>0.5479166666666666</v>
      </c>
      <c r="C36" s="12" t="s">
        <v>72</v>
      </c>
      <c r="D36" s="102" t="str">
        <f>EQFG</f>
        <v>HOPE F</v>
      </c>
      <c r="E36" s="102" t="s">
        <v>17</v>
      </c>
      <c r="F36" s="106"/>
      <c r="G36" s="102">
        <v>4</v>
      </c>
      <c r="H36" s="102">
        <v>0</v>
      </c>
      <c r="I36" s="106"/>
      <c r="J36" s="102" t="s">
        <v>12</v>
      </c>
      <c r="K36" s="102" t="str">
        <f>EQFB</f>
        <v>FONTENAY F</v>
      </c>
      <c r="L36" s="11"/>
      <c r="M36" s="124"/>
      <c r="N36" s="125"/>
      <c r="O36" s="125"/>
    </row>
    <row r="37" spans="1:15" ht="14.25" thickBot="1" thickTop="1">
      <c r="A37" s="95" t="s">
        <v>44</v>
      </c>
      <c r="B37" s="13">
        <f t="shared" si="1"/>
        <v>0.5694444444444444</v>
      </c>
      <c r="C37" s="12" t="s">
        <v>73</v>
      </c>
      <c r="D37" s="102" t="str">
        <f>EQFD</f>
        <v>RENNES F</v>
      </c>
      <c r="E37" s="102" t="s">
        <v>14</v>
      </c>
      <c r="F37" s="106"/>
      <c r="G37" s="102">
        <v>3</v>
      </c>
      <c r="H37" s="102">
        <v>2</v>
      </c>
      <c r="I37" s="106"/>
      <c r="J37" s="102" t="s">
        <v>16</v>
      </c>
      <c r="K37" s="102" t="str">
        <f>EQFF</f>
        <v>DIDEROT XII F</v>
      </c>
      <c r="L37" s="11"/>
      <c r="M37" s="124"/>
      <c r="N37" s="125"/>
      <c r="O37" s="125"/>
    </row>
    <row r="38" spans="1:15" ht="14.25" thickBot="1" thickTop="1">
      <c r="A38" s="95" t="s">
        <v>44</v>
      </c>
      <c r="B38" s="13">
        <f t="shared" si="1"/>
        <v>0.5909722222222222</v>
      </c>
      <c r="C38" s="12" t="s">
        <v>74</v>
      </c>
      <c r="D38" s="102" t="str">
        <f>EQFC</f>
        <v>LE CHESNAY F</v>
      </c>
      <c r="E38" s="102" t="s">
        <v>13</v>
      </c>
      <c r="F38" s="106"/>
      <c r="G38" s="102">
        <v>2</v>
      </c>
      <c r="H38" s="102">
        <v>0</v>
      </c>
      <c r="I38" s="106"/>
      <c r="J38" s="102" t="s">
        <v>15</v>
      </c>
      <c r="K38" s="102" t="str">
        <f>EQFE</f>
        <v>HYERES F</v>
      </c>
      <c r="L38" s="11"/>
      <c r="M38" s="124"/>
      <c r="N38" s="125"/>
      <c r="O38" s="125"/>
    </row>
    <row r="39" spans="1:15" ht="14.25" thickBot="1" thickTop="1">
      <c r="A39" s="95" t="s">
        <v>44</v>
      </c>
      <c r="B39" s="13">
        <f t="shared" si="1"/>
        <v>0.6125</v>
      </c>
      <c r="C39" s="138" t="s">
        <v>83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40"/>
    </row>
    <row r="40" spans="1:15" ht="14.25" thickBot="1" thickTop="1">
      <c r="A40" s="95" t="s">
        <v>44</v>
      </c>
      <c r="B40" s="13">
        <v>0.625</v>
      </c>
      <c r="C40" s="12" t="s">
        <v>79</v>
      </c>
      <c r="D40" s="102" t="s">
        <v>91</v>
      </c>
      <c r="E40" s="118" t="s">
        <v>49</v>
      </c>
      <c r="F40" s="119"/>
      <c r="G40" s="118">
        <v>4</v>
      </c>
      <c r="H40" s="118">
        <v>3</v>
      </c>
      <c r="I40" s="119"/>
      <c r="J40" s="118" t="s">
        <v>52</v>
      </c>
      <c r="K40" s="102" t="s">
        <v>92</v>
      </c>
      <c r="L40" s="11"/>
      <c r="M40" s="124"/>
      <c r="N40" s="125"/>
      <c r="O40" s="125"/>
    </row>
    <row r="41" spans="1:15" ht="14.25" thickBot="1" thickTop="1">
      <c r="A41" s="95" t="s">
        <v>44</v>
      </c>
      <c r="B41" s="13">
        <f t="shared" si="1"/>
        <v>0.6465277777777778</v>
      </c>
      <c r="C41" s="12" t="s">
        <v>80</v>
      </c>
      <c r="D41" s="102" t="s">
        <v>84</v>
      </c>
      <c r="E41" s="118" t="s">
        <v>51</v>
      </c>
      <c r="F41" s="119"/>
      <c r="G41" s="118">
        <v>0</v>
      </c>
      <c r="H41" s="118">
        <v>2</v>
      </c>
      <c r="I41" s="119"/>
      <c r="J41" s="118" t="s">
        <v>50</v>
      </c>
      <c r="K41" s="102" t="s">
        <v>85</v>
      </c>
      <c r="L41" s="11"/>
      <c r="M41" s="124"/>
      <c r="N41" s="125"/>
      <c r="O41" s="125"/>
    </row>
    <row r="42" spans="1:16" ht="14.25" thickBot="1" thickTop="1">
      <c r="A42" s="95" t="s">
        <v>44</v>
      </c>
      <c r="B42" s="13">
        <f t="shared" si="1"/>
        <v>0.6680555555555556</v>
      </c>
      <c r="C42" s="12" t="s">
        <v>81</v>
      </c>
      <c r="D42" s="102" t="s">
        <v>89</v>
      </c>
      <c r="E42" s="118" t="s">
        <v>47</v>
      </c>
      <c r="F42" s="119"/>
      <c r="G42" s="118">
        <v>2</v>
      </c>
      <c r="H42" s="118">
        <v>3</v>
      </c>
      <c r="I42" s="119"/>
      <c r="J42" s="118" t="s">
        <v>46</v>
      </c>
      <c r="K42" s="102" t="s">
        <v>87</v>
      </c>
      <c r="L42" s="11"/>
      <c r="M42" s="124"/>
      <c r="N42" s="125"/>
      <c r="O42" s="125"/>
      <c r="P42" s="125"/>
    </row>
    <row r="43" spans="1:16" ht="14.25" thickBot="1" thickTop="1">
      <c r="A43" s="95" t="s">
        <v>44</v>
      </c>
      <c r="B43" s="13">
        <f t="shared" si="1"/>
        <v>0.6895833333333334</v>
      </c>
      <c r="C43" s="12" t="s">
        <v>82</v>
      </c>
      <c r="D43" s="83" t="s">
        <v>88</v>
      </c>
      <c r="E43" s="118" t="s">
        <v>45</v>
      </c>
      <c r="F43" s="119"/>
      <c r="G43" s="118">
        <v>2</v>
      </c>
      <c r="H43" s="118">
        <v>1</v>
      </c>
      <c r="I43" s="119"/>
      <c r="J43" s="118" t="s">
        <v>48</v>
      </c>
      <c r="K43" s="83" t="s">
        <v>86</v>
      </c>
      <c r="L43" s="11"/>
      <c r="M43" s="124"/>
      <c r="N43" s="125"/>
      <c r="O43" s="125"/>
      <c r="P43" s="125"/>
    </row>
    <row r="44" spans="1:15" ht="14.25" thickBot="1" thickTop="1">
      <c r="A44" s="95" t="s">
        <v>44</v>
      </c>
      <c r="B44" s="13">
        <f t="shared" si="1"/>
        <v>0.7111111111111112</v>
      </c>
      <c r="C44" s="14"/>
      <c r="D44" s="107"/>
      <c r="E44" s="107"/>
      <c r="F44" s="108"/>
      <c r="G44" s="107"/>
      <c r="H44" s="107"/>
      <c r="I44" s="108"/>
      <c r="J44" s="107"/>
      <c r="K44" s="107"/>
      <c r="L44" s="16"/>
      <c r="M44" s="104"/>
      <c r="N44" s="104"/>
      <c r="O44" s="104"/>
    </row>
    <row r="45" spans="2:15" ht="8.25" customHeight="1" thickTop="1">
      <c r="B45" s="15"/>
      <c r="D45" s="109"/>
      <c r="E45" s="109"/>
      <c r="F45" s="109"/>
      <c r="G45" s="110"/>
      <c r="H45" s="110"/>
      <c r="I45" s="109"/>
      <c r="J45" s="109"/>
      <c r="K45" s="109"/>
      <c r="M45" s="105"/>
      <c r="N45" s="105"/>
      <c r="O45" s="105"/>
    </row>
  </sheetData>
  <sheetProtection/>
  <mergeCells count="12">
    <mergeCell ref="C39:O39"/>
    <mergeCell ref="J4:L4"/>
    <mergeCell ref="M4:O4"/>
    <mergeCell ref="A5:C5"/>
    <mergeCell ref="D5:O5"/>
    <mergeCell ref="M7:O7"/>
    <mergeCell ref="N8:O8"/>
    <mergeCell ref="I1:O1"/>
    <mergeCell ref="G2:H2"/>
    <mergeCell ref="I2:O2"/>
    <mergeCell ref="K3:O3"/>
    <mergeCell ref="B4:I4"/>
  </mergeCells>
  <printOptions/>
  <pageMargins left="0.7874015748031497" right="0.7874015748031497" top="0.5905511811023623" bottom="0.7874015748031497" header="0.2362204724409449" footer="0.3937007874015748"/>
  <pageSetup fitToHeight="1" fitToWidth="1" horizontalDpi="300" verticalDpi="300" orientation="landscape" paperSize="9" scale="84" r:id="rId2"/>
  <headerFooter alignWithMargins="0">
    <oddHeader>&amp;C&amp;"Arial,Gras italique"&amp;18Championnat de France 1° Division M et F 
&amp;R
</oddHeader>
    <oddFooter>&amp;L&amp;"Arial,Gras italique"&amp;14Terrain N°2</oddFooter>
  </headerFooter>
  <rowBreaks count="2" manualBreakCount="2">
    <brk id="25" max="15" man="1"/>
    <brk id="44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1">
    <pageSetUpPr fitToPage="1"/>
  </sheetPr>
  <dimension ref="A1:AI24"/>
  <sheetViews>
    <sheetView zoomScale="90" zoomScaleNormal="90" zoomScalePageLayoutView="0" workbookViewId="0" topLeftCell="A4">
      <selection activeCell="P32" sqref="P32"/>
    </sheetView>
  </sheetViews>
  <sheetFormatPr defaultColWidth="11.421875" defaultRowHeight="12.75"/>
  <cols>
    <col min="1" max="1" width="4.421875" style="39" customWidth="1"/>
    <col min="2" max="2" width="6.00390625" style="39" customWidth="1"/>
    <col min="3" max="3" width="31.140625" style="39" customWidth="1"/>
    <col min="4" max="5" width="5.7109375" style="39" customWidth="1"/>
    <col min="6" max="7" width="5.28125" style="42" customWidth="1"/>
    <col min="8" max="31" width="5.28125" style="39" customWidth="1"/>
    <col min="32" max="33" width="5.7109375" style="39" customWidth="1"/>
    <col min="34" max="16384" width="11.421875" style="39" customWidth="1"/>
  </cols>
  <sheetData>
    <row r="1" spans="6:7" s="30" customFormat="1" ht="90.75" customHeight="1">
      <c r="F1" s="31"/>
      <c r="G1" s="31"/>
    </row>
    <row r="2" spans="1:22" s="30" customFormat="1" ht="25.5" customHeight="1">
      <c r="A2" s="32" t="s">
        <v>26</v>
      </c>
      <c r="B2" s="32"/>
      <c r="C2" s="154" t="str">
        <f>saison</f>
        <v>2018-2019</v>
      </c>
      <c r="D2" s="155"/>
      <c r="E2" s="155"/>
      <c r="F2" s="155"/>
      <c r="G2" s="155"/>
      <c r="H2" s="156"/>
      <c r="I2" s="33"/>
      <c r="J2" s="152" t="s">
        <v>27</v>
      </c>
      <c r="K2" s="152"/>
      <c r="L2" s="34"/>
      <c r="M2" s="153" t="str">
        <f>lieu</f>
        <v>Montluçon</v>
      </c>
      <c r="N2" s="153"/>
      <c r="O2" s="153"/>
      <c r="P2" s="153"/>
      <c r="Q2" s="153"/>
      <c r="R2" s="153"/>
      <c r="S2" s="153"/>
      <c r="T2" s="153"/>
      <c r="U2" s="153"/>
      <c r="V2" s="153"/>
    </row>
    <row r="3" spans="1:22" s="30" customFormat="1" ht="21" customHeight="1">
      <c r="A3" s="32" t="s">
        <v>28</v>
      </c>
      <c r="C3" s="154" t="str">
        <f>date</f>
        <v>10 et 11 Novembre 2018</v>
      </c>
      <c r="D3" s="155"/>
      <c r="E3" s="155"/>
      <c r="F3" s="155"/>
      <c r="G3" s="155"/>
      <c r="H3" s="156"/>
      <c r="I3" s="33"/>
      <c r="J3" s="32" t="s">
        <v>29</v>
      </c>
      <c r="K3" s="35"/>
      <c r="L3" s="34"/>
      <c r="M3" s="154" t="str">
        <f>catégorie</f>
        <v>Division 1 Manche 1 Feminine</v>
      </c>
      <c r="N3" s="155"/>
      <c r="O3" s="155"/>
      <c r="P3" s="155"/>
      <c r="Q3" s="155"/>
      <c r="R3" s="155"/>
      <c r="S3" s="155"/>
      <c r="T3" s="155"/>
      <c r="U3" s="155"/>
      <c r="V3" s="156"/>
    </row>
    <row r="4" spans="2:16" s="30" customFormat="1" ht="18" customHeight="1">
      <c r="B4" s="157" t="s">
        <v>30</v>
      </c>
      <c r="C4" s="157"/>
      <c r="D4" s="157"/>
      <c r="E4" s="36" t="str">
        <f>duréematch</f>
        <v>2*11' +2' de mi-temps +1' temps mort par  équipe +3' inter-match = 29'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2:16" s="30" customFormat="1" ht="9.75" customHeight="1">
      <c r="B5" s="37"/>
      <c r="C5" s="37"/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2:15" ht="15.75">
      <c r="B6" s="40"/>
      <c r="D6" s="40"/>
      <c r="E6" s="41"/>
      <c r="H6" s="40"/>
      <c r="I6" s="40"/>
      <c r="J6" s="40"/>
      <c r="K6" s="40"/>
      <c r="L6" s="40"/>
      <c r="M6" s="40"/>
      <c r="N6" s="40"/>
      <c r="O6" s="40"/>
    </row>
    <row r="7" spans="2:35" s="30" customFormat="1" ht="30" customHeight="1" thickBot="1">
      <c r="B7" s="43"/>
      <c r="C7" s="32"/>
      <c r="D7" s="44" t="s">
        <v>45</v>
      </c>
      <c r="E7" s="44" t="s">
        <v>48</v>
      </c>
      <c r="F7" s="44" t="s">
        <v>47</v>
      </c>
      <c r="G7" s="44" t="s">
        <v>46</v>
      </c>
      <c r="H7" s="44" t="s">
        <v>51</v>
      </c>
      <c r="I7" s="44" t="s">
        <v>50</v>
      </c>
      <c r="J7" s="44" t="s">
        <v>49</v>
      </c>
      <c r="K7" s="44" t="s">
        <v>52</v>
      </c>
      <c r="L7" s="44" t="s">
        <v>55</v>
      </c>
      <c r="M7" s="44" t="s">
        <v>56</v>
      </c>
      <c r="N7" s="44" t="s">
        <v>57</v>
      </c>
      <c r="O7" s="44" t="s">
        <v>58</v>
      </c>
      <c r="P7" s="44" t="s">
        <v>59</v>
      </c>
      <c r="Q7" s="44" t="s">
        <v>60</v>
      </c>
      <c r="R7" s="44" t="s">
        <v>61</v>
      </c>
      <c r="S7" s="44" t="s">
        <v>62</v>
      </c>
      <c r="T7" s="44" t="s">
        <v>63</v>
      </c>
      <c r="U7" s="44" t="s">
        <v>64</v>
      </c>
      <c r="V7" s="44" t="s">
        <v>65</v>
      </c>
      <c r="W7" s="44" t="s">
        <v>66</v>
      </c>
      <c r="X7" s="44" t="s">
        <v>67</v>
      </c>
      <c r="Y7" s="44" t="s">
        <v>68</v>
      </c>
      <c r="Z7" s="44" t="s">
        <v>69</v>
      </c>
      <c r="AA7" s="44" t="s">
        <v>70</v>
      </c>
      <c r="AB7" s="44" t="s">
        <v>71</v>
      </c>
      <c r="AC7" s="44" t="s">
        <v>72</v>
      </c>
      <c r="AD7" s="44" t="s">
        <v>73</v>
      </c>
      <c r="AE7" s="44" t="s">
        <v>74</v>
      </c>
      <c r="AF7" s="45" t="s">
        <v>31</v>
      </c>
      <c r="AG7" s="45" t="s">
        <v>32</v>
      </c>
      <c r="AH7" s="70" t="s">
        <v>36</v>
      </c>
      <c r="AI7" s="70" t="s">
        <v>37</v>
      </c>
    </row>
    <row r="8" spans="2:35" ht="17.25" thickBot="1" thickTop="1">
      <c r="B8" s="46" t="s">
        <v>11</v>
      </c>
      <c r="C8" s="47" t="str">
        <f>EQFA</f>
        <v>PONTOISE F</v>
      </c>
      <c r="D8" s="97">
        <f>IF(AND(nf1="",BLF1=""),"",IF(nf1="f",4,IF(BLF1="f",0,IF(nf1=BLF1,2,IF(BLF1&gt;nf1,4,1)))))</f>
        <v>4</v>
      </c>
      <c r="E8" s="98"/>
      <c r="F8" s="98"/>
      <c r="G8" s="98"/>
      <c r="H8" s="98"/>
      <c r="I8" s="98"/>
      <c r="J8" s="97">
        <f>IF(AND(NF7="",BLF7=""),"",IF(NF7="f",0,IF(BLF7="f",4,IF(NF7=BLF7,2,IF(BLF7&lt;NF7,4,1)))))</f>
        <v>4</v>
      </c>
      <c r="K8" s="98"/>
      <c r="L8" s="98"/>
      <c r="M8" s="97">
        <f>IF(AND(NF10="",BLF10=""),"",IF(NF10="f",4,IF(BLF10="f",0,IF(NF10=BLF10,2,IF(BLF10&gt;NF10,4,1)))))</f>
        <v>2</v>
      </c>
      <c r="N8" s="98"/>
      <c r="O8" s="98"/>
      <c r="P8" s="97">
        <f>IF(AND(NF13="",BLF13=""),"",IF(NF13="f",0,IF(BLF13="f",4,IF(NF13=BLF13,2,IF(BLF13&lt;NF13,4,1)))))</f>
        <v>2</v>
      </c>
      <c r="Q8" s="98"/>
      <c r="R8" s="98"/>
      <c r="S8" s="98"/>
      <c r="T8" s="97">
        <f>IF(AND(NF17="",BLF17=""),"",IF(NF17="f",0,IF(BLF17="f",4,IF(NF17=BLF17,2,IF(BLF17&lt;NF17,4,1)))))</f>
        <v>4</v>
      </c>
      <c r="U8" s="98"/>
      <c r="V8" s="98"/>
      <c r="W8" s="98"/>
      <c r="X8" s="98"/>
      <c r="Y8" s="97">
        <f>IF(AND(NF22="",BLF22=""),"",IF(NF22="f",4,IF(BLF22="f",0,IF(NF22=BLF22,2,IF(BLF22&gt;NF22,4,1)))))</f>
        <v>4</v>
      </c>
      <c r="Z8" s="98"/>
      <c r="AA8" s="98"/>
      <c r="AB8" s="97">
        <f>IF(AND(NF25="",BLF25=""),"",IF(NF25="f",0,IF(BLF25="f",4,IF(NF25=BLF25,2,IF(BLF25&lt;NF25,4,1)))))</f>
        <v>4</v>
      </c>
      <c r="AC8" s="98"/>
      <c r="AD8" s="98"/>
      <c r="AE8" s="98"/>
      <c r="AF8" s="48">
        <f aca="true" t="shared" si="0" ref="AF8:AF14">SUM(D8:AE8)</f>
        <v>24</v>
      </c>
      <c r="AG8" s="69">
        <f aca="true" t="shared" si="1" ref="AG8:AG15">IF(AF$10="","",RANK(AF8,$AF$8:$AF$15))</f>
        <v>1</v>
      </c>
      <c r="AH8" s="71">
        <f>'terrain Filles'!G9+'terrain Filles'!H15+'terrain Filles'!G18+'terrain Filles'!H21+'terrain Filles'!H27+'terrain Filles'!G32+'terrain Filles'!H35</f>
        <v>5</v>
      </c>
      <c r="AI8" s="71">
        <f>'terrain Filles'!H9+'terrain Filles'!G15+'terrain Filles'!H18+'terrain Filles'!G21+'terrain Filles'!G27+'terrain Filles'!H32+'terrain Filles'!G35</f>
        <v>21</v>
      </c>
    </row>
    <row r="9" spans="2:35" ht="17.25" thickBot="1" thickTop="1">
      <c r="B9" s="46" t="s">
        <v>12</v>
      </c>
      <c r="C9" s="49" t="str">
        <f>EQFB</f>
        <v>FONTENAY F</v>
      </c>
      <c r="D9" s="98"/>
      <c r="E9" s="97">
        <f>IF(AND(NF2="",BLF2=""),"",IF(NF2="f",4,IF(BLF2="f",0,IF(NF2=BLF2,2,IF(BLF2&gt;NF2,4,1)))))</f>
        <v>2</v>
      </c>
      <c r="F9" s="98"/>
      <c r="G9" s="98"/>
      <c r="H9" s="97">
        <f>IF(AND(NF5="",BLF5=""),"",IF(NF5="f",0,IF(BLF5="f",4,IF(NF5=BLF5,2,IF(BLF5&lt;NF5,4,1)))))</f>
        <v>4</v>
      </c>
      <c r="I9" s="98"/>
      <c r="J9" s="98"/>
      <c r="K9" s="98"/>
      <c r="L9" s="97">
        <f>IF(AND(NF9="",BLF9=""),"",IF(NF9="f",0,IF(BLF9="f",4,IF(NF9=BLF9,2,IF(BLF9&lt;NF9,4,1)))))</f>
        <v>1</v>
      </c>
      <c r="M9" s="98"/>
      <c r="N9" s="98"/>
      <c r="O9" s="98"/>
      <c r="P9" s="98"/>
      <c r="Q9" s="97">
        <f>IF(AND(NF14="",BLF14=""),"",IF(NF14="f",0,IF(BLF14="f",4,IF(NF14=BLF14,2,IF(BLF14&lt;NF14,4,1)))))</f>
        <v>4</v>
      </c>
      <c r="R9" s="98"/>
      <c r="S9" s="98"/>
      <c r="T9" s="97">
        <f>IF(AND(NF17="",BLF17=""),"",IF(NF17="f",4,IF(BLF17="f",0,IF(NF17=BLF17,2,IF(BLF17&gt;NF17,4,1)))))</f>
        <v>1</v>
      </c>
      <c r="U9" s="98"/>
      <c r="V9" s="98"/>
      <c r="W9" s="98"/>
      <c r="X9" s="98"/>
      <c r="Y9" s="98"/>
      <c r="Z9" s="97">
        <f>IF(AND(NF23="",BLF23=""),"",IF(NF23="f",0,IF(BLF23="f",4,IF(NF23=BLF23,2,IF(BLF23&lt;NF23,4,1)))))</f>
        <v>4</v>
      </c>
      <c r="AA9" s="98"/>
      <c r="AB9" s="98"/>
      <c r="AC9" s="97">
        <f>IF(AND(NF26="",BLF26=""),"",IF(NF26="f",4,IF(BLF26="f",0,IF(NF26=BLF26,2,IF(BLF26&gt;NF26,4,1)))))</f>
        <v>1</v>
      </c>
      <c r="AD9" s="98"/>
      <c r="AE9" s="98"/>
      <c r="AF9" s="48">
        <f t="shared" si="0"/>
        <v>17</v>
      </c>
      <c r="AG9" s="69">
        <f t="shared" si="1"/>
        <v>4</v>
      </c>
      <c r="AH9" s="71">
        <f>'terrain Filles'!G10+'terrain Filles'!H13+'terrain Filles'!H17+'terrain Filles'!H22+'terrain Filles'!G27+'terrain Filles'!H33+'terrain Filles'!G36</f>
        <v>12</v>
      </c>
      <c r="AI9" s="71">
        <f>'terrain Filles'!H10+'terrain Filles'!G13+'terrain Filles'!G17+'terrain Filles'!G22+'terrain Filles'!H27+'terrain Filles'!G33+'terrain Filles'!H36</f>
        <v>17</v>
      </c>
    </row>
    <row r="10" spans="2:35" ht="17.25" thickBot="1" thickTop="1">
      <c r="B10" s="46" t="s">
        <v>13</v>
      </c>
      <c r="C10" s="49" t="str">
        <f>EQFC</f>
        <v>LE CHESNAY F</v>
      </c>
      <c r="D10" s="98"/>
      <c r="E10" s="97">
        <f>IF(AND(NF2="",BLF2=""),"",IF(NF2="f",0,IF(BLF2="f",4,IF(NF2=BLF2,2,IF(BLF2&lt;nf1,4,1)))))</f>
        <v>2</v>
      </c>
      <c r="F10" s="98"/>
      <c r="G10" s="98"/>
      <c r="H10" s="98"/>
      <c r="I10" s="98"/>
      <c r="J10" s="97">
        <f>IF(AND(NF7="",BLF7=""),"",IF(NF7="f",4,IF(BLF7="f",0,IF(NF7=BLF7,2,IF(BLF7&gt;NF7,4,1)))))</f>
        <v>1</v>
      </c>
      <c r="K10" s="98"/>
      <c r="L10" s="98"/>
      <c r="M10" s="98"/>
      <c r="N10" s="98"/>
      <c r="O10" s="97">
        <f>IF(AND(NF12="",BLF12=""),"",IF(NF12="f",4,IF(BLF12="f",0,IF(NF12=BLF12,2,IF(BLF12&gt;NF12,4,1)))))</f>
        <v>4</v>
      </c>
      <c r="P10" s="98"/>
      <c r="Q10" s="98"/>
      <c r="R10" s="97">
        <f>IF(AND(NF15="",BLF15=""),"",IF(NF15="f",4,IF(BLF15="f",0,IF(NF15=BLF15,2,IF(BLF15&gt;NF15,4,1)))))</f>
        <v>4</v>
      </c>
      <c r="S10" s="98"/>
      <c r="T10" s="99"/>
      <c r="U10" s="97">
        <f>IF(AND(NF18="",BLF18=""),"",IF(NF18="f",0,IF(BLF18="f",4,IF(NF18=BLF18,2,IF(BLF18&lt;NF18,4,1)))))</f>
        <v>4</v>
      </c>
      <c r="V10" s="98"/>
      <c r="W10" s="98"/>
      <c r="X10" s="97">
        <f>IF(AND(NF18="",BLF18=""),"",IF(NF18="f",0,IF(BLF18="f",4,IF(NF18=BLF18,2,IF(BLF18&lt;NF18,4,1)))))</f>
        <v>4</v>
      </c>
      <c r="Y10" s="98"/>
      <c r="Z10" s="98"/>
      <c r="AA10" s="98"/>
      <c r="AB10" s="98"/>
      <c r="AC10" s="98"/>
      <c r="AD10" s="98"/>
      <c r="AE10" s="97">
        <f>IF(AND(NF28="",BLF28=""),"",IF(NF28="f",0,IF(BLF28="f",4,IF(NF28=BLF28,2,IF(BLF28&lt;NF28,4,1)))))</f>
        <v>4</v>
      </c>
      <c r="AF10" s="48">
        <f t="shared" si="0"/>
        <v>23</v>
      </c>
      <c r="AG10" s="69">
        <f>IF(AF$10="","",RANK(AF10,$AF$8:$AF$15))</f>
        <v>2</v>
      </c>
      <c r="AH10" s="71">
        <f>'terrain Filles'!H10+'terrain Filles'!G15+'terrain Filles'!G20+'terrain Filles'!G23+'terrain Filles'!H28+'terrain Filles'!H31+'terrain Filles'!G38</f>
        <v>11</v>
      </c>
      <c r="AI10" s="71">
        <f>'terrain Filles'!G10+'terrain Filles'!H15+'terrain Filles'!H20+'terrain Filles'!H23+'terrain Filles'!G28+'terrain Filles'!G31+'terrain Filles'!H38</f>
        <v>16</v>
      </c>
    </row>
    <row r="11" spans="2:35" ht="17.25" thickBot="1" thickTop="1">
      <c r="B11" s="46" t="s">
        <v>14</v>
      </c>
      <c r="C11" s="49" t="str">
        <f>EQFD</f>
        <v>RENNES F</v>
      </c>
      <c r="D11" s="98"/>
      <c r="E11" s="98"/>
      <c r="F11" s="97">
        <f>IF(AND(Nf3="",BLF3=""),"",IF(Nf3="f",0,IF(BLF3="f",4,IF(Nf3=BLF3,2,IF(BLF3&lt;Nf3,4,1)))))</f>
        <v>2</v>
      </c>
      <c r="G11" s="98"/>
      <c r="H11" s="97">
        <f>IF(AND(NF5="",BLF5=""),"",IF(NF5="f",4,IF(BLF5="f",0,IF(NF5=BLF5,2,IF(BLF5&gt;NF5,4,1)))))</f>
        <v>1</v>
      </c>
      <c r="I11" s="98"/>
      <c r="J11" s="98"/>
      <c r="K11" s="98"/>
      <c r="L11" s="98"/>
      <c r="M11" s="97">
        <f>IF(AND(NF10="",BLF10=""),"",IF(NF10="f",0,IF(BLF10="f",4,IF(NF10=BLF10,2,IF(BLF10&lt;NF10,4,1)))))</f>
        <v>2</v>
      </c>
      <c r="N11" s="98"/>
      <c r="O11" s="98"/>
      <c r="P11" s="98"/>
      <c r="Q11" s="98"/>
      <c r="R11" s="98"/>
      <c r="S11" s="97">
        <f>IF(AND(NF16="",BLF16=""),"",IF(NF16="f",4,IF(BLF16="f",0,IF(NF16=BLF16,2,IF(BLF16&gt;NF16,4,1)))))</f>
        <v>4</v>
      </c>
      <c r="T11" s="99"/>
      <c r="U11" s="97">
        <f>IF(AND(NF18="",BLF18=""),"",IF(NF18="f",4,IF(BLF18="f",0,IF(NF18=BLF18,2,IF(BLF18&gt;NF18,4,1)))))</f>
        <v>1</v>
      </c>
      <c r="V11" s="98"/>
      <c r="W11" s="98"/>
      <c r="X11" s="98"/>
      <c r="Y11" s="98"/>
      <c r="Z11" s="98"/>
      <c r="AA11" s="97">
        <f>IF(AND(NF24="",BLF24=""),"",IF(NF24="f",4,IF(BLF24="f",0,IF(NF24=BLF24,2,IF(BLF24&gt;NF24,4,1)))))</f>
        <v>2</v>
      </c>
      <c r="AB11" s="98"/>
      <c r="AC11" s="98"/>
      <c r="AD11" s="97">
        <f>IF(AND(NF27="",BLF27=""),"",IF(NF27="f",4,IF(BLF27="f",0,IF(NF27=BLF27,2,IF(BLF27&lt;NF27,4,1)))))</f>
        <v>4</v>
      </c>
      <c r="AE11" s="98"/>
      <c r="AF11" s="48">
        <f t="shared" si="0"/>
        <v>16</v>
      </c>
      <c r="AG11" s="69">
        <f t="shared" si="1"/>
        <v>5</v>
      </c>
      <c r="AH11" s="71">
        <f>'terrain Filles'!H11+'terrain Filles'!G13+'terrain Filles'!H18+'terrain Filles'!G24+'terrain Filles'!G28+'terrain Filles'!G34+'terrain Filles'!H37</f>
        <v>13</v>
      </c>
      <c r="AI11" s="71">
        <f>'terrain Filles'!G11+'terrain Filles'!H13+'terrain Filles'!G18+'terrain Filles'!H24+'terrain Filles'!H28+'terrain Filles'!H34+'terrain Filles'!G37</f>
        <v>15</v>
      </c>
    </row>
    <row r="12" spans="2:35" ht="17.25" thickBot="1" thickTop="1">
      <c r="B12" s="46" t="s">
        <v>15</v>
      </c>
      <c r="C12" s="49" t="str">
        <f>EQFE</f>
        <v>HYERES F</v>
      </c>
      <c r="D12" s="98"/>
      <c r="E12" s="98"/>
      <c r="F12" s="98"/>
      <c r="G12" s="97">
        <f>IF(AND(NF4="",BLF4=""),"",IF(NF4="f",4,IF(BLF4="f",0,IF(NF4=BLF4,2,IF(BLF4&gt;NF4,4,1)))))</f>
        <v>4</v>
      </c>
      <c r="H12" s="98"/>
      <c r="I12" s="97">
        <f>IF(AND(NF6="",BLF6=""),"",IF(NF6="f",0,IF(BLF6="f",4,IF(NF6=BLF6,2,IF(BLF6&lt;NF6,4,1)))))</f>
        <v>4</v>
      </c>
      <c r="J12" s="98"/>
      <c r="K12" s="98"/>
      <c r="L12" s="97">
        <f>IF(AND(NF9="",BLF9=""),"",IF(NF9="f",4,IF(BLF9="f",0,IF(NF9=BLF9,2,IF(BLF9&gt;NF9,4,1)))))</f>
        <v>4</v>
      </c>
      <c r="M12" s="98"/>
      <c r="N12" s="98"/>
      <c r="O12" s="98"/>
      <c r="P12" s="97">
        <f>IF(AND(NF13="",BLF13=""),"",IF(NF13="f",4,IF(BLF13="f",0,IF(NF13=BLF13,2,IF(BLF13&gt;NF13,4,1)))))</f>
        <v>2</v>
      </c>
      <c r="Q12" s="98"/>
      <c r="R12" s="98"/>
      <c r="S12" s="98"/>
      <c r="T12" s="99"/>
      <c r="U12" s="98"/>
      <c r="V12" s="97">
        <f>IF(AND(NF19="",BLF19=""),"",IF(NF19="f",0,IF(BLF19="f",4,IF(NF19=BLF19,2,IF(BLF19&lt;NF19,4,1)))))</f>
        <v>1</v>
      </c>
      <c r="W12" s="98"/>
      <c r="X12" s="98"/>
      <c r="Y12" s="98"/>
      <c r="Z12" s="98"/>
      <c r="AA12" s="97">
        <f>IF(AND(NF24="",BLF24=""),"",IF(NF24="f",0,IF(BLF24="f",4,IF(NF24=BLF24,2,IF(BLF24&lt;NF24,4,1)))))</f>
        <v>2</v>
      </c>
      <c r="AB12" s="98"/>
      <c r="AC12" s="98"/>
      <c r="AD12" s="98"/>
      <c r="AE12" s="97">
        <f>IF(AND(NF28="",BLF28=""),"",IF(NF28="f",4,IF(BLF28="f",0,IF(NF28=BLF28,2,IF(BLF28&gt;NF28,4,1)))))</f>
        <v>1</v>
      </c>
      <c r="AF12" s="48">
        <f t="shared" si="0"/>
        <v>18</v>
      </c>
      <c r="AG12" s="69">
        <f t="shared" si="1"/>
        <v>3</v>
      </c>
      <c r="AH12" s="71">
        <f>'terrain Filles'!H12+'terrain Filles'!G14+'terrain Filles'!H17+'terrain Filles'!H21+'terrain Filles'!G29+'terrain Filles'!G34+'terrain Filles'!H38</f>
        <v>12</v>
      </c>
      <c r="AI12" s="71">
        <f>'terrain Filles'!G12+'terrain Filles'!H14+'terrain Filles'!G17+'terrain Filles'!G21+'terrain Filles'!H29+'terrain Filles'!H34+'terrain Filles'!G38</f>
        <v>9</v>
      </c>
    </row>
    <row r="13" spans="2:35" ht="17.25" thickBot="1" thickTop="1">
      <c r="B13" s="46" t="s">
        <v>16</v>
      </c>
      <c r="C13" s="49" t="str">
        <f>EQFF</f>
        <v>DIDEROT XII F</v>
      </c>
      <c r="D13" s="97">
        <f>IF(AND(nf1="",BLF1=""),"",IF(nf1="f",0,IF(BLF1="f",4,IF(nf1=BLF1,2,IF(BLF1&lt;nf1,4,1)))))</f>
        <v>1</v>
      </c>
      <c r="E13" s="98"/>
      <c r="F13" s="98"/>
      <c r="G13" s="98"/>
      <c r="H13" s="98"/>
      <c r="I13" s="98"/>
      <c r="J13" s="98"/>
      <c r="K13" s="97">
        <f>IF(AND(NF8="",BLF8=""),"",IF(NF8="f",0,IF(BLF8="f",4,IF(NF8=BLF8,2,IF(BLF8&lt;NF8,4,1)))))</f>
        <v>2</v>
      </c>
      <c r="L13" s="98"/>
      <c r="M13" s="98"/>
      <c r="N13" s="97">
        <f>IF(AND(NF11="",BLF11=""),"",IF(NF11="f",0,IF(BLF11="f",4,IF(NF11=BLF11,2,IF(BLF11&lt;NF11,4,1)))))</f>
        <v>1</v>
      </c>
      <c r="O13" s="98"/>
      <c r="P13" s="98"/>
      <c r="Q13" s="97">
        <f>IF(AND(NF14="",BLF14=""),"",IF(NF14="f",4,IF(BLF14="f",0,IF(NF14=BLF14,2,IF(BLF14&gt;NF14,4,1)))))</f>
        <v>1</v>
      </c>
      <c r="R13" s="98"/>
      <c r="S13" s="98"/>
      <c r="T13" s="99"/>
      <c r="U13" s="98"/>
      <c r="V13" s="97">
        <f>IF(AND(NF19="",BLF19=""),"",IF(NF19="f",4,IF(BLF19="f",0,IF(NF19=BLF19,2,IF(BLF19&gt;NF19,4,1)))))</f>
        <v>4</v>
      </c>
      <c r="W13" s="98"/>
      <c r="X13" s="97">
        <f>IF(AND(NF21="",BLF21=""),"",IF(NF21="f",4,IF(BLF21="f",0,IF(NF21=BLF21,2,IF(BLF21&gt;NF21,4,1)))))</f>
        <v>1</v>
      </c>
      <c r="Y13" s="98"/>
      <c r="Z13" s="98"/>
      <c r="AA13" s="98"/>
      <c r="AB13" s="98"/>
      <c r="AC13" s="98"/>
      <c r="AD13" s="97">
        <f>IF(AND(NF27="",BLF27=""),"",IF(NF27="f",4,IF(BLF27="f",0,IF(NF27=BLF27,2,IF(BLF27&gt;NF27,4,1)))))</f>
        <v>1</v>
      </c>
      <c r="AE13" s="98"/>
      <c r="AF13" s="48">
        <f t="shared" si="0"/>
        <v>11</v>
      </c>
      <c r="AG13" s="69">
        <f t="shared" si="1"/>
        <v>7</v>
      </c>
      <c r="AH13" s="71">
        <f>'terrain Filles'!H9+'terrain Filles'!H16+'terrain Filles'!H19+'terrain Filles'!G22+'terrain Filles'!G29+'terrain Filles'!G31+'terrain Filles'!G37</f>
        <v>29</v>
      </c>
      <c r="AI13" s="71">
        <f>'terrain Filles'!G9+'terrain Filles'!G16+'terrain Filles'!G19+'terrain Filles'!H22+'terrain Filles'!H29+'terrain Filles'!H31+'terrain Filles'!H37</f>
        <v>11</v>
      </c>
    </row>
    <row r="14" spans="2:35" ht="17.25" thickBot="1" thickTop="1">
      <c r="B14" s="46" t="s">
        <v>17</v>
      </c>
      <c r="C14" s="49" t="str">
        <f>EQFG</f>
        <v>HOPE F</v>
      </c>
      <c r="D14" s="98"/>
      <c r="E14" s="98"/>
      <c r="F14" s="97">
        <f>IF(AND(Nf3="",BLF3=""),"",IF(Nf3="f",4,IF(BLF3="f",0,IF(Nf3=BLF3,2,IF(BLF3&gt;Nf3,4,1)))))</f>
        <v>2</v>
      </c>
      <c r="G14" s="98"/>
      <c r="H14" s="98"/>
      <c r="I14" s="97">
        <f>IF(AND(NF6="",BLF6=""),"",IF(NF6="f",4,IF(BLF6="f",0,IF(NF6=BLF6,2,IF(BLF6&gt;NF6,4,1)))))</f>
        <v>1</v>
      </c>
      <c r="J14" s="98"/>
      <c r="K14" s="98"/>
      <c r="L14" s="98"/>
      <c r="M14" s="98"/>
      <c r="N14" s="97">
        <f>IF(AND(NF11="",BLF11=""),"",IF(NF11="f",4,IF(BLF11="f",0,IF(NF11=BLF11,2,IF(BLF11&gt;NF11,4,1)))))</f>
        <v>4</v>
      </c>
      <c r="O14" s="98"/>
      <c r="P14" s="98"/>
      <c r="Q14" s="98"/>
      <c r="R14" s="97">
        <f>IF(AND(NF15="",BLF15=""),"",IF(NF15="f",0,IF(BLF15="f",4,IF(NF15=BLF15,2,IF(BLF15&lt;NF15,4,1)))))</f>
        <v>1</v>
      </c>
      <c r="S14" s="98"/>
      <c r="T14" s="99"/>
      <c r="U14" s="98"/>
      <c r="V14" s="98"/>
      <c r="W14" s="97">
        <f>IF(AND(NF20="",BLF20=""),"",IF(NF20="f",0,IF(BLF20="f",4,IF(NF20=BLF20,2,IF(BLF20&lt;NF20,4,1)))))</f>
        <v>2</v>
      </c>
      <c r="X14" s="98"/>
      <c r="Y14" s="97">
        <f>IF(AND(NF22="",BLF22=""),"",IF(NF22="f",0,IF(BLF22="f",4,IF(NF22=BLF22,2,IF(BLF22&lt;NF22,4,1)))))</f>
        <v>1</v>
      </c>
      <c r="Z14" s="98"/>
      <c r="AA14" s="98"/>
      <c r="AB14" s="98"/>
      <c r="AC14" s="97">
        <f>IF(AND(NF26="",BLF26=""),"",IF(NF26="f",0,IF(BLF26="f",4,IF(NF26=BLF26,2,IF(BLF26&lt;NF26,4,1)))))</f>
        <v>4</v>
      </c>
      <c r="AD14" s="98"/>
      <c r="AE14" s="98"/>
      <c r="AF14" s="48">
        <f t="shared" si="0"/>
        <v>15</v>
      </c>
      <c r="AG14" s="69">
        <f t="shared" si="1"/>
        <v>6</v>
      </c>
      <c r="AH14" s="71">
        <f>'terrain Filles'!G11+'terrain Filles'!G14+'terrain Filles'!G19+'terrain Filles'!H23+'terrain Filles'!H30+'terrain Filles'!H32+'terrain Filles'!H36</f>
        <v>12</v>
      </c>
      <c r="AI14" s="71">
        <f>'terrain Filles'!H11+'terrain Filles'!H14+'terrain Filles'!H19+'terrain Filles'!G23+'terrain Filles'!G30+'terrain Filles'!G32+'terrain Filles'!G36</f>
        <v>16</v>
      </c>
    </row>
    <row r="15" spans="2:35" ht="17.25" thickBot="1" thickTop="1">
      <c r="B15" s="46" t="s">
        <v>18</v>
      </c>
      <c r="C15" s="50" t="str">
        <f>EQFH</f>
        <v>PESSAC F</v>
      </c>
      <c r="D15" s="98"/>
      <c r="E15" s="98"/>
      <c r="F15" s="98"/>
      <c r="G15" s="97">
        <f>IF(AND(NF4="",BLF4=""),"",IF(NF4="f",0,IF(BLF4="f",4,IF(NF4=BLF4,2,IF(BLF4&lt;NF4,4,1)))))</f>
        <v>1</v>
      </c>
      <c r="H15" s="98"/>
      <c r="I15" s="98"/>
      <c r="J15" s="98"/>
      <c r="K15" s="97">
        <f>IF(AND(NF8="",BLF8=""),"",IF(NF8="f",4,IF(BLF8="f",0,IF(NF8=BLF8,2,IF(BLF8&gt;NF8,4,1)))))</f>
        <v>2</v>
      </c>
      <c r="L15" s="98"/>
      <c r="M15" s="98"/>
      <c r="N15" s="98"/>
      <c r="O15" s="97">
        <f>IF(AND(NF12="",BLF12=""),"",IF(NF12="f",0,IF(BLF12="f",4,IF(NF12=BLF12,2,IF(BLF12&lt;NF12,4,1)))))</f>
        <v>1</v>
      </c>
      <c r="P15" s="98"/>
      <c r="Q15" s="98"/>
      <c r="R15" s="98"/>
      <c r="S15" s="97">
        <f>IF(AND(NF16="",BLF16=""),"",IF(NF16="f",0,IF(BLF16="f",4,IF(NF16=BLF16,2,IF(BLF16&lt;NF16,4,1)))))</f>
        <v>1</v>
      </c>
      <c r="T15" s="99"/>
      <c r="U15" s="98"/>
      <c r="V15" s="98"/>
      <c r="W15" s="97">
        <f>IF(AND(NF20="",BLF20=""),"",IF(NF20="f",4,IF(BLF20="f",0,IF(NF20=BLF20,2,IF(BLF20&gt;NF20,4,1)))))</f>
        <v>2</v>
      </c>
      <c r="X15" s="98"/>
      <c r="Y15" s="98"/>
      <c r="Z15" s="97">
        <f>IF(AND(NF23="",BLF23=""),"",IF(NF23="f",4,IF(BLF23="f",0,IF(NF23=BLF23,2,IF(BLF23&gt;NF23,4,1)))))</f>
        <v>1</v>
      </c>
      <c r="AA15" s="98"/>
      <c r="AB15" s="97">
        <f>IF(AND(NF25="",BLF25=""),"",IF(NF25="f",4,IF(BLF25="f",0,IF(NF25=BLF25,2,IF(BLF25&gt;NF25,4,1)))))</f>
        <v>1</v>
      </c>
      <c r="AC15" s="98"/>
      <c r="AD15" s="98"/>
      <c r="AE15" s="98"/>
      <c r="AF15" s="48">
        <f>SUM(E15:AE15)</f>
        <v>9</v>
      </c>
      <c r="AG15" s="69">
        <f t="shared" si="1"/>
        <v>8</v>
      </c>
      <c r="AH15" s="71">
        <f>'terrain Filles'!H12+'terrain Filles'!G16+'terrain Filles'!H20+'terrain Filles'!H24+'terrain Filles'!G30+'terrain Filles'!G33+'terrain Filles'!G35</f>
        <v>28</v>
      </c>
      <c r="AI15" s="71">
        <f>'terrain Filles'!G12+'terrain Filles'!H16+'terrain Filles'!G20+'terrain Filles'!G24+'terrain Filles'!H30+'terrain Filles'!H33+'terrain Filles'!H35</f>
        <v>7</v>
      </c>
    </row>
    <row r="17" ht="15.75">
      <c r="E17" s="51"/>
    </row>
    <row r="18" ht="15.75">
      <c r="E18" s="51"/>
    </row>
    <row r="19" spans="1:31" ht="18">
      <c r="A19" s="53"/>
      <c r="B19" s="54"/>
      <c r="C19" s="73"/>
      <c r="D19" s="73"/>
      <c r="E19" s="53"/>
      <c r="F19" s="55"/>
      <c r="G19" s="55"/>
      <c r="H19" s="73"/>
      <c r="I19" s="73"/>
      <c r="J19" s="73"/>
      <c r="K19" s="73"/>
      <c r="L19" s="73"/>
      <c r="M19" s="73"/>
      <c r="N19" s="56"/>
      <c r="O19" s="53"/>
      <c r="P19" s="73"/>
      <c r="Q19" s="73"/>
      <c r="R19" s="73"/>
      <c r="S19" s="73"/>
      <c r="T19" s="73"/>
      <c r="U19" s="73"/>
      <c r="V19" s="53"/>
      <c r="W19" s="53"/>
      <c r="X19" s="53"/>
      <c r="Y19" s="73"/>
      <c r="Z19" s="73"/>
      <c r="AA19" s="73"/>
      <c r="AB19" s="73"/>
      <c r="AC19" s="73"/>
      <c r="AD19" s="73"/>
      <c r="AE19" s="72"/>
    </row>
    <row r="20" spans="1:31" ht="18.75" thickBot="1">
      <c r="A20" s="53"/>
      <c r="B20" s="53"/>
      <c r="C20" s="73" t="s">
        <v>75</v>
      </c>
      <c r="D20" s="53"/>
      <c r="E20" s="55"/>
      <c r="F20" s="53"/>
      <c r="G20" s="53"/>
      <c r="H20" s="73" t="s">
        <v>76</v>
      </c>
      <c r="I20" s="73"/>
      <c r="J20" s="73"/>
      <c r="M20" s="53"/>
      <c r="N20" s="53"/>
      <c r="O20" s="53"/>
      <c r="P20" s="73" t="s">
        <v>77</v>
      </c>
      <c r="Q20" s="73"/>
      <c r="R20" s="73"/>
      <c r="U20" s="53"/>
      <c r="V20" s="54"/>
      <c r="W20" s="53"/>
      <c r="X20" s="53"/>
      <c r="Y20" s="73" t="s">
        <v>78</v>
      </c>
      <c r="Z20" s="73"/>
      <c r="AA20" s="73"/>
      <c r="AB20" s="73"/>
      <c r="AD20" s="53"/>
      <c r="AE20" s="72"/>
    </row>
    <row r="21" spans="1:31" s="52" customFormat="1" ht="18.75" thickBot="1">
      <c r="A21" s="57"/>
      <c r="B21" s="60">
        <v>3</v>
      </c>
      <c r="C21" s="74" t="s">
        <v>91</v>
      </c>
      <c r="D21" s="114">
        <v>7</v>
      </c>
      <c r="E21" s="58"/>
      <c r="F21" s="59"/>
      <c r="G21" s="116">
        <v>0</v>
      </c>
      <c r="H21" s="149" t="s">
        <v>84</v>
      </c>
      <c r="I21" s="150"/>
      <c r="J21" s="150"/>
      <c r="K21" s="150"/>
      <c r="L21" s="151"/>
      <c r="M21" s="114">
        <v>5</v>
      </c>
      <c r="N21" s="57"/>
      <c r="O21" s="116"/>
      <c r="P21" s="149" t="s">
        <v>89</v>
      </c>
      <c r="Q21" s="150"/>
      <c r="R21" s="150"/>
      <c r="S21" s="150"/>
      <c r="T21" s="151"/>
      <c r="U21" s="114">
        <v>3</v>
      </c>
      <c r="V21" s="59"/>
      <c r="W21" s="58"/>
      <c r="X21" s="116"/>
      <c r="Y21" s="149" t="s">
        <v>86</v>
      </c>
      <c r="Z21" s="150"/>
      <c r="AA21" s="150"/>
      <c r="AB21" s="150"/>
      <c r="AC21" s="151"/>
      <c r="AD21" s="114">
        <v>2</v>
      </c>
      <c r="AE21" s="72"/>
    </row>
    <row r="22" spans="1:31" s="52" customFormat="1" ht="18.75" thickBot="1">
      <c r="A22" s="57"/>
      <c r="B22" s="61">
        <v>4</v>
      </c>
      <c r="C22" s="75" t="s">
        <v>92</v>
      </c>
      <c r="D22" s="115">
        <v>8</v>
      </c>
      <c r="E22" s="58"/>
      <c r="F22" s="59"/>
      <c r="G22" s="117">
        <v>2</v>
      </c>
      <c r="H22" s="146" t="s">
        <v>85</v>
      </c>
      <c r="I22" s="147"/>
      <c r="J22" s="147"/>
      <c r="K22" s="147"/>
      <c r="L22" s="148"/>
      <c r="M22" s="115">
        <v>6</v>
      </c>
      <c r="N22" s="57"/>
      <c r="O22" s="117"/>
      <c r="P22" s="146" t="s">
        <v>87</v>
      </c>
      <c r="Q22" s="147"/>
      <c r="R22" s="147"/>
      <c r="S22" s="147"/>
      <c r="T22" s="148"/>
      <c r="U22" s="115">
        <v>4</v>
      </c>
      <c r="V22" s="59"/>
      <c r="W22" s="58"/>
      <c r="X22" s="117"/>
      <c r="Y22" s="146" t="s">
        <v>88</v>
      </c>
      <c r="Z22" s="147"/>
      <c r="AA22" s="147"/>
      <c r="AB22" s="147"/>
      <c r="AC22" s="148"/>
      <c r="AD22" s="114">
        <v>1</v>
      </c>
      <c r="AE22" s="72"/>
    </row>
    <row r="23" spans="3:31" ht="21.75" thickBot="1">
      <c r="C23" s="82" t="s">
        <v>38</v>
      </c>
      <c r="I23" s="145" t="s">
        <v>39</v>
      </c>
      <c r="J23" s="145"/>
      <c r="K23" s="145"/>
      <c r="L23" s="145"/>
      <c r="M23" s="145"/>
      <c r="P23" s="72"/>
      <c r="Q23" s="72"/>
      <c r="R23" s="144" t="s">
        <v>34</v>
      </c>
      <c r="S23" s="144"/>
      <c r="T23" s="144"/>
      <c r="U23" s="144"/>
      <c r="V23" s="144"/>
      <c r="Y23" s="72"/>
      <c r="Z23" s="72"/>
      <c r="AA23" s="72"/>
      <c r="AB23" s="72"/>
      <c r="AC23" s="143" t="s">
        <v>33</v>
      </c>
      <c r="AD23" s="143"/>
      <c r="AE23" s="72"/>
    </row>
    <row r="24" spans="16:21" ht="18">
      <c r="P24" s="72"/>
      <c r="Q24" s="72"/>
      <c r="R24" s="72"/>
      <c r="S24" s="72"/>
      <c r="T24" s="72"/>
      <c r="U24" s="72"/>
    </row>
  </sheetData>
  <sheetProtection/>
  <mergeCells count="15">
    <mergeCell ref="H21:L21"/>
    <mergeCell ref="P21:T21"/>
    <mergeCell ref="Y21:AC21"/>
    <mergeCell ref="J2:K2"/>
    <mergeCell ref="M2:V2"/>
    <mergeCell ref="C3:H3"/>
    <mergeCell ref="M3:V3"/>
    <mergeCell ref="B4:D4"/>
    <mergeCell ref="C2:H2"/>
    <mergeCell ref="AC23:AD23"/>
    <mergeCell ref="R23:V23"/>
    <mergeCell ref="I23:M23"/>
    <mergeCell ref="H22:L22"/>
    <mergeCell ref="P22:T22"/>
    <mergeCell ref="Y22:AC22"/>
  </mergeCells>
  <conditionalFormatting sqref="N6 AF7:AF15">
    <cfRule type="cellIs" priority="2" dxfId="2" operator="equal" stopIfTrue="1">
      <formula>0</formula>
    </cfRule>
  </conditionalFormatting>
  <conditionalFormatting sqref="P6:S6">
    <cfRule type="cellIs" priority="3" dxfId="1" operator="equal" stopIfTrue="1">
      <formula>0</formula>
    </cfRule>
  </conditionalFormatting>
  <conditionalFormatting sqref="AF8:AF15">
    <cfRule type="cellIs" priority="1" dxfId="0" operator="equal" stopIfTrue="1">
      <formula>0</formula>
    </cfRule>
  </conditionalFormatting>
  <printOptions/>
  <pageMargins left="0.35433070866141736" right="0.2755905511811024" top="0.5118110236220472" bottom="0.8661417322834646" header="0.2755905511811024" footer="0.5118110236220472"/>
  <pageSetup fitToHeight="1" fitToWidth="1" horizontalDpi="300" verticalDpi="300" orientation="landscape" paperSize="9" scale="62" r:id="rId2"/>
  <headerFooter alignWithMargins="0">
    <oddHeader xml:space="preserve">&amp;R&amp;"Arial,Gras"&amp;14   </oddHeader>
    <oddFooter>&amp;C&amp;"Arial,Gras"&amp;14&amp;A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1">
    <pageSetUpPr fitToPage="1"/>
  </sheetPr>
  <dimension ref="A1:G18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1" width="24.57421875" style="66" customWidth="1"/>
    <col min="2" max="2" width="30.28125" style="66" customWidth="1"/>
    <col min="3" max="3" width="11.57421875" style="66" customWidth="1"/>
    <col min="4" max="4" width="12.7109375" style="66" customWidth="1"/>
    <col min="5" max="5" width="4.8515625" style="66" customWidth="1"/>
    <col min="6" max="6" width="4.8515625" style="67" customWidth="1"/>
    <col min="7" max="16384" width="11.421875" style="19" customWidth="1"/>
  </cols>
  <sheetData>
    <row r="1" spans="1:6" s="62" customFormat="1" ht="9.75" customHeight="1">
      <c r="A1" s="39"/>
      <c r="B1" s="39"/>
      <c r="C1" s="39"/>
      <c r="D1" s="39"/>
      <c r="E1" s="39"/>
      <c r="F1" s="42"/>
    </row>
    <row r="2" spans="6:7" s="30" customFormat="1" ht="63" customHeight="1">
      <c r="F2" s="31"/>
      <c r="G2" s="31"/>
    </row>
    <row r="3" spans="1:4" s="30" customFormat="1" ht="25.5" customHeight="1">
      <c r="A3" s="32" t="s">
        <v>26</v>
      </c>
      <c r="B3" s="63" t="str">
        <f>saison</f>
        <v>2018-2019</v>
      </c>
      <c r="C3" s="64"/>
      <c r="D3" s="33"/>
    </row>
    <row r="4" spans="1:4" s="30" customFormat="1" ht="21" customHeight="1">
      <c r="A4" s="32" t="s">
        <v>28</v>
      </c>
      <c r="B4" s="63" t="str">
        <f>date</f>
        <v>10 et 11 Novembre 2018</v>
      </c>
      <c r="C4" s="64"/>
      <c r="D4" s="33"/>
    </row>
    <row r="5" spans="1:6" s="62" customFormat="1" ht="15.75">
      <c r="A5" s="39"/>
      <c r="B5" s="39"/>
      <c r="C5" s="39"/>
      <c r="D5" s="39"/>
      <c r="E5" s="39"/>
      <c r="F5" s="42"/>
    </row>
    <row r="6" spans="1:3" s="62" customFormat="1" ht="18">
      <c r="A6" s="32" t="s">
        <v>27</v>
      </c>
      <c r="B6" s="63" t="str">
        <f>lieu</f>
        <v>Montluçon</v>
      </c>
      <c r="C6" s="65"/>
    </row>
    <row r="7" spans="1:3" s="62" customFormat="1" ht="18">
      <c r="A7" s="32" t="s">
        <v>29</v>
      </c>
      <c r="B7" s="63" t="str">
        <f>catégorie</f>
        <v>Division 1 Manche 1 Feminine</v>
      </c>
      <c r="C7" s="64"/>
    </row>
    <row r="8" spans="1:6" ht="15.75">
      <c r="A8" s="53"/>
      <c r="B8" s="53"/>
      <c r="C8" s="53"/>
      <c r="D8" s="53"/>
      <c r="E8" s="53"/>
      <c r="F8" s="55"/>
    </row>
    <row r="10" ht="16.5" thickBot="1">
      <c r="B10" s="53"/>
    </row>
    <row r="11" spans="1:3" ht="21.75" customHeight="1">
      <c r="A11" s="68" t="s">
        <v>35</v>
      </c>
      <c r="B11" s="76" t="s">
        <v>88</v>
      </c>
      <c r="C11" s="77">
        <v>1</v>
      </c>
    </row>
    <row r="12" spans="2:3" ht="21.75" customHeight="1">
      <c r="B12" s="78" t="s">
        <v>86</v>
      </c>
      <c r="C12" s="79">
        <v>2</v>
      </c>
    </row>
    <row r="13" spans="2:3" ht="21.75" customHeight="1">
      <c r="B13" s="78" t="s">
        <v>87</v>
      </c>
      <c r="C13" s="79">
        <v>3</v>
      </c>
    </row>
    <row r="14" spans="2:3" ht="21.75" customHeight="1">
      <c r="B14" s="78" t="s">
        <v>89</v>
      </c>
      <c r="C14" s="79">
        <v>4</v>
      </c>
    </row>
    <row r="15" spans="2:3" ht="21.75" customHeight="1">
      <c r="B15" s="78" t="s">
        <v>85</v>
      </c>
      <c r="C15" s="79">
        <v>5</v>
      </c>
    </row>
    <row r="16" spans="2:3" ht="21.75" customHeight="1">
      <c r="B16" s="78" t="s">
        <v>84</v>
      </c>
      <c r="C16" s="79">
        <v>6</v>
      </c>
    </row>
    <row r="17" spans="2:4" ht="21.75" customHeight="1">
      <c r="B17" s="78" t="s">
        <v>91</v>
      </c>
      <c r="C17" s="79">
        <v>7</v>
      </c>
      <c r="D17" s="66" t="s">
        <v>90</v>
      </c>
    </row>
    <row r="18" spans="2:4" ht="21.75" customHeight="1" thickBot="1">
      <c r="B18" s="80" t="s">
        <v>92</v>
      </c>
      <c r="C18" s="81">
        <v>8</v>
      </c>
      <c r="D18" s="66" t="s">
        <v>90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HP</cp:lastModifiedBy>
  <cp:lastPrinted>2018-11-11T16:07:41Z</cp:lastPrinted>
  <dcterms:created xsi:type="dcterms:W3CDTF">1997-11-08T13:41:57Z</dcterms:created>
  <dcterms:modified xsi:type="dcterms:W3CDTF">2018-11-14T18:18:11Z</dcterms:modified>
  <cp:category/>
  <cp:version/>
  <cp:contentType/>
  <cp:contentStatus/>
</cp:coreProperties>
</file>